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tabRatio="883" firstSheet="8" activeTab="12"/>
  </bookViews>
  <sheets>
    <sheet name="1. MESTNA UPRAVA" sheetId="1" r:id="rId1"/>
    <sheet name="2. CIVILNA ZAŠČITA , GASILCI" sheetId="2" r:id="rId2"/>
    <sheet name="3. INFRASTRUKTURA" sheetId="3" r:id="rId3"/>
    <sheet name="4. OKOLJE IN PROSTOR" sheetId="4" r:id="rId4"/>
    <sheet name="5. GOSPODARSTVO" sheetId="5" r:id="rId5"/>
    <sheet name="6. ŠOLSTVO" sheetId="6" r:id="rId6"/>
    <sheet name="7. OTROŠKO VARSTVO" sheetId="7" r:id="rId7"/>
    <sheet name="8. KULTURA" sheetId="8" r:id="rId8"/>
    <sheet name="9. ŠPORT" sheetId="9" r:id="rId9"/>
    <sheet name="10. SOCIALNO VARSTVO" sheetId="10" r:id="rId10"/>
    <sheet name="11. ZDRAVSTVO" sheetId="11" r:id="rId11"/>
    <sheet name="12. MLADINSKA DEJAVNOST" sheetId="12" r:id="rId12"/>
    <sheet name="13. SPLOŠNI DEL" sheetId="13" r:id="rId13"/>
  </sheets>
  <definedNames>
    <definedName name="_xlnm.Print_Area" localSheetId="0">'1. MESTNA UPRAVA'!$A$1:$E$31</definedName>
    <definedName name="_xlnm.Print_Area" localSheetId="9">'10. SOCIALNO VARSTVO'!$A$1:$E$26</definedName>
    <definedName name="_xlnm.Print_Area" localSheetId="10">'11. ZDRAVSTVO'!$A$1:$E$13</definedName>
    <definedName name="_xlnm.Print_Area" localSheetId="11">'12. MLADINSKA DEJAVNOST'!$A$1:$E$14</definedName>
    <definedName name="_xlnm.Print_Area" localSheetId="12">'13. SPLOŠNI DEL'!$A$1:$E$46</definedName>
    <definedName name="_xlnm.Print_Area" localSheetId="1">'2. CIVILNA ZAŠČITA , GASILCI'!$A$1:$E$23</definedName>
    <definedName name="_xlnm.Print_Area" localSheetId="2">'3. INFRASTRUKTURA'!$A$1:$E$36</definedName>
    <definedName name="_xlnm.Print_Area" localSheetId="3">'4. OKOLJE IN PROSTOR'!$A$1:$E$13</definedName>
    <definedName name="_xlnm.Print_Area" localSheetId="4">'5. GOSPODARSTVO'!$A$1:$E$40</definedName>
    <definedName name="_xlnm.Print_Area" localSheetId="5">'6. ŠOLSTVO'!$A$1:$E$27</definedName>
    <definedName name="_xlnm.Print_Area" localSheetId="6">'7. OTROŠKO VARSTVO'!$A$1:$E$16</definedName>
    <definedName name="_xlnm.Print_Area" localSheetId="7">'8. KULTURA'!$A$1:$E$47</definedName>
    <definedName name="_xlnm.Print_Area" localSheetId="8">'9. ŠPORT'!$A$1:$E$37</definedName>
    <definedName name="_xlnm.Print_Titles" localSheetId="0">'1. MESTNA UPRAVA'!$1:$2</definedName>
    <definedName name="_xlnm.Print_Titles" localSheetId="12">'13. SPLOŠNI DEL'!$1:$2</definedName>
    <definedName name="_xlnm.Print_Titles" localSheetId="2">'3. INFRASTRUKTURA'!$1:$2</definedName>
    <definedName name="_xlnm.Print_Titles" localSheetId="4">'5. GOSPODARSTVO'!$1:$2</definedName>
    <definedName name="_xlnm.Print_Titles" localSheetId="5">'6. ŠOLSTVO'!$1:$2</definedName>
    <definedName name="_xlnm.Print_Titles" localSheetId="7">'8. KULTURA'!$1:$2</definedName>
  </definedNames>
  <calcPr fullCalcOnLoad="1"/>
</workbook>
</file>

<file path=xl/comments4.xml><?xml version="1.0" encoding="utf-8"?>
<comments xmlns="http://schemas.openxmlformats.org/spreadsheetml/2006/main">
  <authors>
    <author>gabrijel</author>
  </authors>
  <commentList>
    <comment ref="A6" authorId="0">
      <text>
        <r>
          <rPr>
            <b/>
            <sz val="8"/>
            <rFont val="Tahoma"/>
            <family val="0"/>
          </rPr>
          <t>gabrijel:</t>
        </r>
        <r>
          <rPr>
            <sz val="8"/>
            <rFont val="Tahoma"/>
            <family val="0"/>
          </rPr>
          <t xml:space="preserve">
prej </t>
        </r>
        <r>
          <rPr>
            <b/>
            <sz val="8"/>
            <rFont val="Tahoma"/>
            <family val="2"/>
          </rPr>
          <t>4,04</t>
        </r>
      </text>
    </comment>
    <comment ref="A8" authorId="0">
      <text>
        <r>
          <rPr>
            <b/>
            <sz val="8"/>
            <rFont val="Tahoma"/>
            <family val="0"/>
          </rPr>
          <t>gabrijel:</t>
        </r>
        <r>
          <rPr>
            <sz val="8"/>
            <rFont val="Tahoma"/>
            <family val="0"/>
          </rPr>
          <t xml:space="preserve">
prej </t>
        </r>
        <r>
          <rPr>
            <b/>
            <sz val="8"/>
            <rFont val="Tahoma"/>
            <family val="2"/>
          </rPr>
          <t>4,03</t>
        </r>
      </text>
    </comment>
    <comment ref="A10" authorId="0">
      <text>
        <r>
          <rPr>
            <b/>
            <sz val="8"/>
            <rFont val="Tahoma"/>
            <family val="0"/>
          </rPr>
          <t>gabrijel:</t>
        </r>
        <r>
          <rPr>
            <sz val="8"/>
            <rFont val="Tahoma"/>
            <family val="0"/>
          </rPr>
          <t xml:space="preserve">
prej </t>
        </r>
        <r>
          <rPr>
            <b/>
            <sz val="8"/>
            <rFont val="Tahoma"/>
            <family val="2"/>
          </rPr>
          <t>4,02</t>
        </r>
      </text>
    </comment>
  </commentList>
</comments>
</file>

<file path=xl/sharedStrings.xml><?xml version="1.0" encoding="utf-8"?>
<sst xmlns="http://schemas.openxmlformats.org/spreadsheetml/2006/main" count="648" uniqueCount="456">
  <si>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</si>
  <si>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</si>
  <si>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</si>
  <si>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</si>
  <si>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</si>
  <si>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po pogodbi</t>
  </si>
  <si>
    <t>Drugi izdatki zaposlenim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</si>
  <si>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</si>
  <si>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</si>
  <si>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</si>
  <si>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</si>
  <si>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</si>
  <si>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</si>
  <si>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Kazni in odškodnine</t>
  </si>
  <si>
    <t>Drugi operativni odhodki</t>
  </si>
  <si>
    <t>Nakup opreme</t>
  </si>
  <si>
    <t>Investicijsko vzdrževanje in obnove</t>
  </si>
  <si>
    <t>Investicijsko vzdrževanje in izboljšave</t>
  </si>
  <si>
    <t>Pogrebni stroški in mrtvoogledna služba</t>
  </si>
  <si>
    <t>Vzdrževanje grobišč in spomenikov</t>
  </si>
  <si>
    <t>Zveza potrošnikov</t>
  </si>
  <si>
    <t>Obveznost do občin po delitveni bilanci</t>
  </si>
  <si>
    <t>Ekologija</t>
  </si>
  <si>
    <t>Plačilo javne razsvetljave</t>
  </si>
  <si>
    <t>Subvencije za prevoz pitne vode</t>
  </si>
  <si>
    <t>Subvencije za kritje izgub v javnem prometu</t>
  </si>
  <si>
    <t>Sofinanciranje azila za pse</t>
  </si>
  <si>
    <t>Financiranje političnih strank</t>
  </si>
  <si>
    <t>Zveza združenj borcev NOV</t>
  </si>
  <si>
    <t>Drugi stroški proračuna</t>
  </si>
  <si>
    <t xml:space="preserve"> </t>
  </si>
  <si>
    <t>Redno vzdrževanje lokalnih cest in ulic</t>
  </si>
  <si>
    <t>Sanacija nelegalnih odlagališč</t>
  </si>
  <si>
    <t>Občinske nagrade</t>
  </si>
  <si>
    <t>POSTAV.</t>
  </si>
  <si>
    <t>PRORAČ.</t>
  </si>
  <si>
    <t>Drugi odhodki dejavnosti</t>
  </si>
  <si>
    <t>Primorska srečanja</t>
  </si>
  <si>
    <t>Samostojni nosilci</t>
  </si>
  <si>
    <t>Od tega:</t>
  </si>
  <si>
    <t>Nakup prostorov Mladinskega centra</t>
  </si>
  <si>
    <t>Tekoči transf.- sred.za plače - VRTCEV</t>
  </si>
  <si>
    <t>Tekoči transf.- sred.za prisp. - VRTCEV</t>
  </si>
  <si>
    <t>Subvencije stanarin</t>
  </si>
  <si>
    <t>Humanitarna društva</t>
  </si>
  <si>
    <t>Preprečevanje zasvojenosti</t>
  </si>
  <si>
    <t>Večje prireditve</t>
  </si>
  <si>
    <t>Tekoči transf.neprof.org.-sred. najemnin in drugo</t>
  </si>
  <si>
    <t>OZOTK služba</t>
  </si>
  <si>
    <t>OZOTK program</t>
  </si>
  <si>
    <t>Sredstva za kotalkališče Renče</t>
  </si>
  <si>
    <t>Program CINDI</t>
  </si>
  <si>
    <t>Klub goriških študentov</t>
  </si>
  <si>
    <t>Nakup prevoznih sredstev</t>
  </si>
  <si>
    <t>Rdeči križ - stroški najema skladišča</t>
  </si>
  <si>
    <t>RAČUN FINANČNIH TERJATEV IN NALOŽB</t>
  </si>
  <si>
    <t>Drugi odhodki iz stanovanjskih sredstev</t>
  </si>
  <si>
    <t>O P I S</t>
  </si>
  <si>
    <t>01,03</t>
  </si>
  <si>
    <t>01,01</t>
  </si>
  <si>
    <t>INDEKS</t>
  </si>
  <si>
    <t>13,01</t>
  </si>
  <si>
    <t>13,21</t>
  </si>
  <si>
    <t>13,20</t>
  </si>
  <si>
    <t>13,13</t>
  </si>
  <si>
    <t>13,14</t>
  </si>
  <si>
    <t>13,15</t>
  </si>
  <si>
    <t>13,19</t>
  </si>
  <si>
    <t>13,16</t>
  </si>
  <si>
    <t>13,18</t>
  </si>
  <si>
    <t>01,02</t>
  </si>
  <si>
    <t>02,11</t>
  </si>
  <si>
    <t>02,09</t>
  </si>
  <si>
    <t>02,01</t>
  </si>
  <si>
    <t>02,07</t>
  </si>
  <si>
    <t>02,06</t>
  </si>
  <si>
    <t>02,05</t>
  </si>
  <si>
    <t>02,04</t>
  </si>
  <si>
    <t>02,03</t>
  </si>
  <si>
    <t>02,02</t>
  </si>
  <si>
    <t>03,24</t>
  </si>
  <si>
    <t>03,23</t>
  </si>
  <si>
    <t>03,21</t>
  </si>
  <si>
    <t>03,20</t>
  </si>
  <si>
    <t>03,07</t>
  </si>
  <si>
    <t>03,18</t>
  </si>
  <si>
    <t>03,17</t>
  </si>
  <si>
    <t>03,16</t>
  </si>
  <si>
    <t>03,15</t>
  </si>
  <si>
    <t>03,14</t>
  </si>
  <si>
    <t>03,13</t>
  </si>
  <si>
    <t>03,12</t>
  </si>
  <si>
    <t>03,11</t>
  </si>
  <si>
    <t>03,10</t>
  </si>
  <si>
    <t>03,09</t>
  </si>
  <si>
    <t>03,08</t>
  </si>
  <si>
    <t>03,06</t>
  </si>
  <si>
    <t>03,05</t>
  </si>
  <si>
    <t>03,04</t>
  </si>
  <si>
    <t>03,03</t>
  </si>
  <si>
    <t>03,02</t>
  </si>
  <si>
    <t>03,01</t>
  </si>
  <si>
    <r>
      <t>04,03</t>
    </r>
  </si>
  <si>
    <r>
      <t>04,02</t>
    </r>
  </si>
  <si>
    <t>04,01</t>
  </si>
  <si>
    <t>05,08</t>
  </si>
  <si>
    <t>05,07</t>
  </si>
  <si>
    <t>05,09</t>
  </si>
  <si>
    <t>05,06</t>
  </si>
  <si>
    <r>
      <t>05,05</t>
    </r>
  </si>
  <si>
    <t>05,04</t>
  </si>
  <si>
    <r>
      <t>05,03</t>
    </r>
  </si>
  <si>
    <t>05,02</t>
  </si>
  <si>
    <t>05,01</t>
  </si>
  <si>
    <t>08,15</t>
  </si>
  <si>
    <t>08,13</t>
  </si>
  <si>
    <t>08,12</t>
  </si>
  <si>
    <t>08,11</t>
  </si>
  <si>
    <t>08,10</t>
  </si>
  <si>
    <t>08,09</t>
  </si>
  <si>
    <t>08,08</t>
  </si>
  <si>
    <t>08,07</t>
  </si>
  <si>
    <t>08,06</t>
  </si>
  <si>
    <t>08,05</t>
  </si>
  <si>
    <t>08,04</t>
  </si>
  <si>
    <t>08,03</t>
  </si>
  <si>
    <t>08,02</t>
  </si>
  <si>
    <t>08,01</t>
  </si>
  <si>
    <t>06,14</t>
  </si>
  <si>
    <t>06,11</t>
  </si>
  <si>
    <t>06,10</t>
  </si>
  <si>
    <t>06,09</t>
  </si>
  <si>
    <t>06,08</t>
  </si>
  <si>
    <t>06,07</t>
  </si>
  <si>
    <t>06,13</t>
  </si>
  <si>
    <t>06,05</t>
  </si>
  <si>
    <t>06,03</t>
  </si>
  <si>
    <t>06,02</t>
  </si>
  <si>
    <t>06,01</t>
  </si>
  <si>
    <t>07,01</t>
  </si>
  <si>
    <t>07,02</t>
  </si>
  <si>
    <t>07,03</t>
  </si>
  <si>
    <t>07,04</t>
  </si>
  <si>
    <t>07,05</t>
  </si>
  <si>
    <t>09,14</t>
  </si>
  <si>
    <t>09,12</t>
  </si>
  <si>
    <t>09,08</t>
  </si>
  <si>
    <t>09,07</t>
  </si>
  <si>
    <t>09,03</t>
  </si>
  <si>
    <t>09,06</t>
  </si>
  <si>
    <t>09,05</t>
  </si>
  <si>
    <t>09,04</t>
  </si>
  <si>
    <t>09,02</t>
  </si>
  <si>
    <t>09,01</t>
  </si>
  <si>
    <t>13,22</t>
  </si>
  <si>
    <t>Novoletne obdaritve</t>
  </si>
  <si>
    <t>Vlaganja MO NG v gospodarske družbe</t>
  </si>
  <si>
    <t>07,06</t>
  </si>
  <si>
    <t>Izgradnja igrišč</t>
  </si>
  <si>
    <t>Ureditev parka ob gradu Kromberk</t>
  </si>
  <si>
    <t>09,10</t>
  </si>
  <si>
    <t>Splošna proračunska rezervacija</t>
  </si>
  <si>
    <t>13,23</t>
  </si>
  <si>
    <t>Sofinanciranje SAZU</t>
  </si>
  <si>
    <t>05,11</t>
  </si>
  <si>
    <t>05,13</t>
  </si>
  <si>
    <t>05,15</t>
  </si>
  <si>
    <t>05,17</t>
  </si>
  <si>
    <t>09,15</t>
  </si>
  <si>
    <t>09,16</t>
  </si>
  <si>
    <t>09,17</t>
  </si>
  <si>
    <t>05,18</t>
  </si>
  <si>
    <t>05,20</t>
  </si>
  <si>
    <t>Proračunska rezerva</t>
  </si>
  <si>
    <t xml:space="preserve">Stanovanjski sklad MO Nova Gorica </t>
  </si>
  <si>
    <t>Investicijsko vzdrževanje  PRILOGA 10</t>
  </si>
  <si>
    <t>Financiranje delovanja KS  PRILOGA 11</t>
  </si>
  <si>
    <t>08,17</t>
  </si>
  <si>
    <t xml:space="preserve">Stroški oglaševalskih storitev </t>
  </si>
  <si>
    <t xml:space="preserve"> -najemnine</t>
  </si>
  <si>
    <t xml:space="preserve"> -pokroviteljstva in sponzorstva</t>
  </si>
  <si>
    <t>Nakup zemljišč za obvoznico Solkan</t>
  </si>
  <si>
    <t>08,18</t>
  </si>
  <si>
    <t>Nakup specialnega gasilskega vozila</t>
  </si>
  <si>
    <t>Regresiranje prevozov  v šolo</t>
  </si>
  <si>
    <t>Sklad za izobraževanje</t>
  </si>
  <si>
    <t>Najemnina prostorov za visoko šolstvo</t>
  </si>
  <si>
    <t>Štipendije</t>
  </si>
  <si>
    <t>06,15</t>
  </si>
  <si>
    <t>Združenje častnikov Slovenije</t>
  </si>
  <si>
    <t>09,18</t>
  </si>
  <si>
    <t>Združenje veteranov vojne za Slovenijo</t>
  </si>
  <si>
    <t>Dana posojila javnim podjetjem</t>
  </si>
  <si>
    <t xml:space="preserve">Nakup zemljišč </t>
  </si>
  <si>
    <t>Ureditev rolkarskega poligona</t>
  </si>
  <si>
    <t>Sofinanciranje ambulante Čepovan</t>
  </si>
  <si>
    <t>GK - za nakup knjig</t>
  </si>
  <si>
    <t>Pomoč na domu</t>
  </si>
  <si>
    <t>Protokolarne zadeve:</t>
  </si>
  <si>
    <t>PDG - investicija v nadoderne vlake</t>
  </si>
  <si>
    <t>Mala šola in cicibanove urice</t>
  </si>
  <si>
    <t>Sred.za ured.centra pomoči na domu - CSD</t>
  </si>
  <si>
    <t>04,04</t>
  </si>
  <si>
    <t>01,04</t>
  </si>
  <si>
    <t>01,05</t>
  </si>
  <si>
    <t>01,06</t>
  </si>
  <si>
    <t>01,07</t>
  </si>
  <si>
    <t>01,08</t>
  </si>
  <si>
    <t>01,09</t>
  </si>
  <si>
    <t>01,10</t>
  </si>
  <si>
    <t>01,11</t>
  </si>
  <si>
    <t>01,12</t>
  </si>
  <si>
    <t>01,13</t>
  </si>
  <si>
    <t>09,19</t>
  </si>
  <si>
    <t>Ureditev rekreativnih poti v Panovcu</t>
  </si>
  <si>
    <t>13,10</t>
  </si>
  <si>
    <t>13,11</t>
  </si>
  <si>
    <t>13,12</t>
  </si>
  <si>
    <t>13,17</t>
  </si>
  <si>
    <t>13,24</t>
  </si>
  <si>
    <t>13,26</t>
  </si>
  <si>
    <t>POST.</t>
  </si>
  <si>
    <t>Plačila po pogodbah o delu - Mestni svet</t>
  </si>
  <si>
    <t>06,04</t>
  </si>
  <si>
    <t>Prireditve v okviru KS Nova Gorica</t>
  </si>
  <si>
    <t>Mednarodno sodelovanje in sub. Evropske hiše</t>
  </si>
  <si>
    <t>Akcije v kulturi  - PRILOGA 7</t>
  </si>
  <si>
    <t>Tek. transf.- sred.za blago,stor.-VRTCEV</t>
  </si>
  <si>
    <t>Projekt "E - občina"</t>
  </si>
  <si>
    <t>05,21</t>
  </si>
  <si>
    <t>Vnovčena garancija - Pohištvo Čepovan</t>
  </si>
  <si>
    <t>09,20</t>
  </si>
  <si>
    <t>Cisterna za prevoz pitne vode - PGD Dornberk</t>
  </si>
  <si>
    <t>01,14</t>
  </si>
  <si>
    <t>Sofinanciranje informativnih oddaj in člankov</t>
  </si>
  <si>
    <t>Cenitve, natečaji, stroški postopkov</t>
  </si>
  <si>
    <t xml:space="preserve"> -proslave, pogostitve, sprejemi</t>
  </si>
  <si>
    <t xml:space="preserve"> -občinski praznik (prireditve, sprejemi)</t>
  </si>
  <si>
    <t>Svet za preventivo in vzgojo v cestnem prometu</t>
  </si>
  <si>
    <t>Regresiranje socialno šibkih</t>
  </si>
  <si>
    <t>Regresiranje oskrbe v domovih ostarelih</t>
  </si>
  <si>
    <t>Skupni program Športne zveze   PRILOGA 8</t>
  </si>
  <si>
    <t>Sredstva za vzdrževanje igrišč</t>
  </si>
  <si>
    <t>Sredstva za trafo postajo v športnem parku</t>
  </si>
  <si>
    <t>Doplačilo za otroke v drugih občinah</t>
  </si>
  <si>
    <t>Sofinciranje LJUDSKE UNIVERZE</t>
  </si>
  <si>
    <t>Invest. vzdrževnje in izboljšave - PRILOGA 17</t>
  </si>
  <si>
    <t>Investicije - računalniška oprema učilnic</t>
  </si>
  <si>
    <t>Sofinanciranje srednješolskih programov</t>
  </si>
  <si>
    <t xml:space="preserve">VSE SKUPAJ   </t>
  </si>
  <si>
    <t xml:space="preserve">SKUPAJ   </t>
  </si>
  <si>
    <t xml:space="preserve"> SKUPAJ   </t>
  </si>
  <si>
    <t>Pogram"Tisoč novih možnosti", "DOM"</t>
  </si>
  <si>
    <t>Projekti za investicije ZD N.Gorica, Dornberk</t>
  </si>
  <si>
    <t>Program zaščite živali, azil za pse</t>
  </si>
  <si>
    <t>Najemnina kinodvorane - KD</t>
  </si>
  <si>
    <t>Kulturni dom,galerija - nabava opreme, investicije</t>
  </si>
  <si>
    <t>Investic. vzd. in izboljš.(GK,KD,ZKD,GM,galerija)</t>
  </si>
  <si>
    <t>Prispevki za zdravstveno zavarovanje</t>
  </si>
  <si>
    <t>Prispevki za zaposlovanje</t>
  </si>
  <si>
    <t>Prispevki za porodniško varstvo</t>
  </si>
  <si>
    <t>Subvencije dolga javnim podjetjem - KENOG</t>
  </si>
  <si>
    <t>Goriški muzej - obnova Vile Bartolomej</t>
  </si>
  <si>
    <t>Plačilo komunalnih storitev (splošna dejavnost)</t>
  </si>
  <si>
    <t>Urejanje stavbnih zemljišč - PRILOGA 15</t>
  </si>
  <si>
    <t>Širitev mreže javne razsvetljave - PRILOGA 16</t>
  </si>
  <si>
    <t>Urejanje mesta - PRILOGA 2</t>
  </si>
  <si>
    <t>Sofinanciranje vzdrževalnih del na gozdnih poteh</t>
  </si>
  <si>
    <t>Sofinanciranje vzdrževanja železniških prehodov</t>
  </si>
  <si>
    <t>05,16</t>
  </si>
  <si>
    <t>Zaščita in urejanje šolskih površin</t>
  </si>
  <si>
    <t>Sredstva za izvajanje programa vinske ceste</t>
  </si>
  <si>
    <t>Subvencije v kmetijstvo - regresiranje</t>
  </si>
  <si>
    <t>Sofinanciranje projektov s področja kmetijstva</t>
  </si>
  <si>
    <t>Sredstva za programe Turistična zveze</t>
  </si>
  <si>
    <t>Sredstva za programe - Turistična društva</t>
  </si>
  <si>
    <t>Ureditev prostorov in stroški delovanja TIC</t>
  </si>
  <si>
    <t>Odškodnina za poslovni delež Primorskih novic</t>
  </si>
  <si>
    <t xml:space="preserve">Tekoči transferi - sredstva za plače </t>
  </si>
  <si>
    <t>Tekoči transferi - sredstva za prispevke</t>
  </si>
  <si>
    <t>Tekoči transferi - sredstva za blago in storitve</t>
  </si>
  <si>
    <t>Sredstva za opremljanje učilnic 9-letne OŠ</t>
  </si>
  <si>
    <t xml:space="preserve">  - delež za materialne stroške potujoče knjižnice</t>
  </si>
  <si>
    <t xml:space="preserve">  - vzdrževanje bibliobusa</t>
  </si>
  <si>
    <t>Kulturni dom - koncertni abonma</t>
  </si>
  <si>
    <t xml:space="preserve">Tekoči transferi - sredstva za blago in storitve </t>
  </si>
  <si>
    <t>Zveza kulturnih društev</t>
  </si>
  <si>
    <t>Sofinanciranje adaptacije Samostana Kostanjevica</t>
  </si>
  <si>
    <t>Kinomatografija - Program ART - filma</t>
  </si>
  <si>
    <t>Trenerji v klubih (OZOTK - za Aero klub)</t>
  </si>
  <si>
    <t>Tekoče vzdrževanje športnih površin  PRILOGA 9</t>
  </si>
  <si>
    <t>Sofinanc. delovanja smučarskih naprav na Lokvah</t>
  </si>
  <si>
    <t>Tekoči transferi - sredstva za plače  CSD NG</t>
  </si>
  <si>
    <t>Tekoči transferi - sredstva za prispevke CSD NG</t>
  </si>
  <si>
    <t>Tekoči transferi -sred. za blago,storit. CSD NG</t>
  </si>
  <si>
    <t>Tekoči transferi - sredstva za plače  CPD NG</t>
  </si>
  <si>
    <t>Tekoči transferi - sredstva za prispevke CPD NG</t>
  </si>
  <si>
    <t>Tekoči transferi -sred. za blago,storit. CPD NG</t>
  </si>
  <si>
    <t>Tekoči transf.- sredstva za plače  TNM, DOM</t>
  </si>
  <si>
    <t>Tekoči transf.- sredstva za prisp.  TNM, DOM</t>
  </si>
  <si>
    <t>Tekoči transf.- sred. za blago,stor.TNM, DOM</t>
  </si>
  <si>
    <t>Uredit. Dnevnega centra za starostnike - DU NG</t>
  </si>
  <si>
    <t>Plačilo zdravstvenih prisp. za nezavarovane osebe</t>
  </si>
  <si>
    <t>Sredstva  za adaptacijo objekta Stara Gora</t>
  </si>
  <si>
    <t>Namenska sredstva za najemnino ZD Dornberk</t>
  </si>
  <si>
    <t>Najemnine in zakupnine za dr. objekt.- Mostovna</t>
  </si>
  <si>
    <t>Sredstva za blago, storitve - MLADINSKI CENTER</t>
  </si>
  <si>
    <t>Nakup drugih osnov. sredstev za Mladinski center</t>
  </si>
  <si>
    <t>Projektna dokumentacija in gradnja MOSTOVNE</t>
  </si>
  <si>
    <t>Prispevek MO za izvajanje programa javnih del</t>
  </si>
  <si>
    <t>Vzdrževanje kulturnih domov v KS   PRILOGA 12</t>
  </si>
  <si>
    <t>Vračilo sredstev PHARE (čistilna naprava Vrtojba)</t>
  </si>
  <si>
    <t>Sredstva za programe visokega šolstva</t>
  </si>
  <si>
    <t>Ljubiteljstvo - Zveza kulturnih društev</t>
  </si>
  <si>
    <t>Ljubiteljstvo - Sklad kulturnih dejavnosti</t>
  </si>
  <si>
    <t>Investicije v Zdravstveni dom Nova Gorica</t>
  </si>
  <si>
    <t>Sofinan. in org. prireditev, praznovanj in prvenstev</t>
  </si>
  <si>
    <t>Povečanje kapitalskih deležev v privat. podj.</t>
  </si>
  <si>
    <t>Inv. vzdrž.in obnove VVO N.Gorica, Branik</t>
  </si>
  <si>
    <t>Sofinanc.del na sakralnih objek.-Bazilika Sv. Gora</t>
  </si>
  <si>
    <t>Dana posojila javnim podjetjem - PDG</t>
  </si>
  <si>
    <t>Dana posojila javnim podjetjem- GM</t>
  </si>
  <si>
    <t>Organ. praznovanja 1000-letnice Gorica-Solkan</t>
  </si>
  <si>
    <t>Urbanistična planska dokumentacija</t>
  </si>
  <si>
    <t>Urbanistična izvedbena dokumentacija</t>
  </si>
  <si>
    <t>Geoinformacijski sistem</t>
  </si>
  <si>
    <t>08,20</t>
  </si>
  <si>
    <t>Obeležitev 50-letnice smrti Vinka Vodopivca</t>
  </si>
  <si>
    <t>10,10</t>
  </si>
  <si>
    <t>Sofinanciranje materinskega doma</t>
  </si>
  <si>
    <t>Sof.spomenika braniteljem zahodne meje-Op.Selo</t>
  </si>
  <si>
    <t>Sklad za razvoj malega gospodarstva Goriške</t>
  </si>
  <si>
    <t>09,22</t>
  </si>
  <si>
    <t>Sredstva za programe CRPOV (Tabor)</t>
  </si>
  <si>
    <t>01,15</t>
  </si>
  <si>
    <t>02,12</t>
  </si>
  <si>
    <t>Galerija - nakup likovnih del</t>
  </si>
  <si>
    <t>Namenska sredstva za MC - program Mladina</t>
  </si>
  <si>
    <t>Adaptacija prostorov Gasilskega zavoda</t>
  </si>
  <si>
    <t>Obveznosti do JZ za šport - sodna odločba</t>
  </si>
  <si>
    <t>Ureditev ogrevanja Gasilskega doma Dornberk</t>
  </si>
  <si>
    <t>Financiranje lokalnih volitev</t>
  </si>
  <si>
    <t>Stanovanjski sklad - sredstva za delovanje</t>
  </si>
  <si>
    <t>Dolgoročno posojilo - Gonzaga Čepovan</t>
  </si>
  <si>
    <t>Pomoč športnim klubom in društvom za pionirske,</t>
  </si>
  <si>
    <t>kadetske in mladinske selekcije</t>
  </si>
  <si>
    <t>REALIZACIJA</t>
  </si>
  <si>
    <t>PLAN</t>
  </si>
  <si>
    <t>2003</t>
  </si>
  <si>
    <t>Subvencije v kmetijstvo - polnilna linija</t>
  </si>
  <si>
    <t>Sofinanc. nakupa nepremičnine-Tehnološki park</t>
  </si>
  <si>
    <t>08,19</t>
  </si>
  <si>
    <t>Projekti za amfiteater</t>
  </si>
  <si>
    <t>Spominsko obeležje ob 1000-let. Nove Gorice</t>
  </si>
  <si>
    <t>Prispevki za pokojnin. in invalid. zavarovanje</t>
  </si>
  <si>
    <t>Energija, voda, komunalne storit. in komunik.</t>
  </si>
  <si>
    <t>Nakup poslovnih prost.(KS Bate,KS Banjšice)</t>
  </si>
  <si>
    <t>PROR.</t>
  </si>
  <si>
    <t>Nakup special. gas. vozila - iz namenskih sr. HIT</t>
  </si>
  <si>
    <t>Intervent. posegi na področju komun. in cest. gosp.</t>
  </si>
  <si>
    <t>Obvez. iz kupnin od prodanih stan. (RSS,ROS)</t>
  </si>
  <si>
    <t>Stanovanj. sklad MONG - iz najemnin za stan.</t>
  </si>
  <si>
    <t>Inv.v posod.cest.omr.in promet.ur. PRILOGA 1</t>
  </si>
  <si>
    <t>Odkup gradb.objekt.,prip.d.,dokum. obv.Solkan</t>
  </si>
  <si>
    <t>Dokument. za komunalne naprave PRILOGA 4</t>
  </si>
  <si>
    <t>Sanacija in izgrad. komunal. objektov PRILOGA 5</t>
  </si>
  <si>
    <t>Izgrad. komunal. objektov - vodovodi PRILOGA 6</t>
  </si>
  <si>
    <t>Izdelava projekt. za področje turizma, gospodar.</t>
  </si>
  <si>
    <t>Subvencije v kmetijstvo - regres. kmečkih žena</t>
  </si>
  <si>
    <t>Sredstva za izdelavo enotnega inform. sistema</t>
  </si>
  <si>
    <t>Dana posojila privat. podjetjem in zasebnikom</t>
  </si>
  <si>
    <t>Sofin. Medobčinskega društva prijateljev mladine</t>
  </si>
  <si>
    <t xml:space="preserve">Izgrad. prizidka OŠ Branik (knjiž.in računal.učiln.) </t>
  </si>
  <si>
    <t>Izdel.proj.in izgrad.šport.dvorane osnov.in sred. šol</t>
  </si>
  <si>
    <t>Obvez. za Kinopodjetje v stečaju (obv. do delavcev)</t>
  </si>
  <si>
    <t>Obnova ograje na igrišču in ured. tribun v Stari Gori</t>
  </si>
  <si>
    <t>Ured. športnega parka in adaptacija šport. dvorane</t>
  </si>
  <si>
    <t>Sofinanc. nakupa kombija za športno dejavnost</t>
  </si>
  <si>
    <t>Odpravnine odpuščenim delavcem</t>
  </si>
  <si>
    <t>Projekti za bivalne enote</t>
  </si>
  <si>
    <t>Investicije ZD Dornberk</t>
  </si>
  <si>
    <t>Goriški muzej - delavnice Solkan</t>
  </si>
  <si>
    <t>Izgradnja prizidka OŠ Solkan - hidrant</t>
  </si>
  <si>
    <t>Vzdrževanje objektov in opreme Civilne zaščite</t>
  </si>
  <si>
    <t>Usposabljanje,vaje,akcije,zavarovanja,najemnine</t>
  </si>
  <si>
    <t>Tekoči odh. JZ za gasilsko in reševalsko dejavnost</t>
  </si>
  <si>
    <t>Stroški intervencij ob naravnih in drugih nesrečah</t>
  </si>
  <si>
    <t>Sred. za protipožarno dejavnost Gasilskih društev</t>
  </si>
  <si>
    <t>Sof. društev pomembnih za zaščito in reševanje</t>
  </si>
  <si>
    <t>Nakup opreme za civilno zaščito</t>
  </si>
  <si>
    <t>Sredstva iz požarnega sklada</t>
  </si>
  <si>
    <t>Dejavnost Centra za socialno delo</t>
  </si>
  <si>
    <t>Urejanje prostorov in oprema za MOSTOVNO</t>
  </si>
  <si>
    <t>UNICEF - Otrokom prijazno mesto</t>
  </si>
  <si>
    <t>Sred. iz požarnega sklada-cisterna za pitno vodo</t>
  </si>
  <si>
    <t xml:space="preserve">Sredstva za gradnjo socialnih stanovanj in </t>
  </si>
  <si>
    <t>stanovanj za mlade družine</t>
  </si>
  <si>
    <t>Sof. vzdrževal.del na krajevnih poteh PRILOGA 13</t>
  </si>
  <si>
    <t>Poračun po odločbi Ustavnega sodišča</t>
  </si>
  <si>
    <t>Obveznosti po Zakonu o varstvu pri delu</t>
  </si>
  <si>
    <t>Nadomestila in prov.(DURS, Komunala, Vodovodi,..)</t>
  </si>
  <si>
    <t>06,16</t>
  </si>
  <si>
    <t>Novoletne obdaritve otrok</t>
  </si>
  <si>
    <t>Nakup terenskega gasilskega vozila-PGD N.Gorica</t>
  </si>
  <si>
    <t>Nakup specialnega gasil. vozila - PGD Čepovan</t>
  </si>
  <si>
    <t>Sofinanciranje programov tehnološkega parka</t>
  </si>
  <si>
    <t>Sofinanc. programov Regijske razvojne agencije</t>
  </si>
  <si>
    <t>05,22</t>
  </si>
  <si>
    <t>Finančne subvencije v gospodarstvu</t>
  </si>
  <si>
    <t>Obnova strehe v jaslih v Novi Gorici</t>
  </si>
  <si>
    <t>Obnova vrtca v Šempasu</t>
  </si>
  <si>
    <t>Izdel.promocijskega gradiva in turistična promocija</t>
  </si>
  <si>
    <t>Ureditev učnega centra - Rod soških mejašev</t>
  </si>
  <si>
    <t>13,30</t>
  </si>
  <si>
    <t>Vračilo ekološke takse - Petrol</t>
  </si>
  <si>
    <t>Subvenc. v kmetijstvo-urejanje kmetijskih zemljišč</t>
  </si>
  <si>
    <t>05,24</t>
  </si>
  <si>
    <t>Sklad dela</t>
  </si>
  <si>
    <t>09,11</t>
  </si>
  <si>
    <t>Urejanje kajak proge v Solkanu</t>
  </si>
  <si>
    <t>Str. provizij in vračil (UJP, Banka Slovenije, banke)</t>
  </si>
  <si>
    <t>13,31</t>
  </si>
  <si>
    <t>Sodna odločba KS Solkan (sklep Mestnega sveta)</t>
  </si>
  <si>
    <t>Sof.del na sakralnih objektih - Čepovan, Branik</t>
  </si>
  <si>
    <t>Investicijsko vzdrževanje spomenika Trnovo</t>
  </si>
  <si>
    <t>12,07</t>
  </si>
  <si>
    <t>Sof.nakupa prostorov za Primorski tehnološki park</t>
  </si>
  <si>
    <t xml:space="preserve">Vlaganje v obrtne cone </t>
  </si>
  <si>
    <t>Stroški nakupa stavbe Primexa - davek, odkup</t>
  </si>
  <si>
    <t>Ureditev igrišča v Zaloščah</t>
  </si>
  <si>
    <t xml:space="preserve">Priprava razvojnih programov </t>
  </si>
  <si>
    <t>Sofin. mlad.programov (KGŠ,Masovna in drugi)</t>
  </si>
  <si>
    <t>Izdelava proj.in gradnja p šole in telovad.Prvačina</t>
  </si>
  <si>
    <t>04,03</t>
  </si>
  <si>
    <t>09,21</t>
  </si>
  <si>
    <t>Strateški prostorski akti - PRILOGA 18</t>
  </si>
  <si>
    <t>Izvedbeni prostorski akti - PRILOGA 19</t>
  </si>
  <si>
    <t>Prostorski informacijski sistem - PRILOGA 20</t>
  </si>
  <si>
    <t>Okolje - PRILOGA 21</t>
  </si>
  <si>
    <t xml:space="preserve"> -protokol,simboli ,darila in nabave</t>
  </si>
  <si>
    <t>Preventivni zdravstveni pregledi</t>
  </si>
  <si>
    <t>Komunal. objekti in razsvetljava v KS PRILOGA 14</t>
  </si>
  <si>
    <t>Goriška knjižnica</t>
  </si>
  <si>
    <t>Goriški muzej</t>
  </si>
  <si>
    <t>Kulturni dom</t>
  </si>
  <si>
    <t>Kulturni dom - galerijska dejavnost</t>
  </si>
  <si>
    <t>Sr.za p.CRPOV(Šempas,Ozeljan,Osek, Vitovlje, Šmihel)</t>
  </si>
  <si>
    <r>
      <t>Trenerji v kl.(</t>
    </r>
    <r>
      <rPr>
        <sz val="9"/>
        <rFont val="Arial CE"/>
        <family val="2"/>
      </rPr>
      <t>KK SE,NK HIT,KK,AK,KK HIT,OK,ŠK,RK</t>
    </r>
    <r>
      <rPr>
        <sz val="10"/>
        <rFont val="Arial CE"/>
        <family val="2"/>
      </rPr>
      <t>)</t>
    </r>
  </si>
  <si>
    <r>
      <t xml:space="preserve">Tekoči transferi - sredstva za plače </t>
    </r>
    <r>
      <rPr>
        <sz val="9"/>
        <rFont val="Arial CE"/>
        <family val="2"/>
      </rPr>
      <t>JZ ZA ŠPORT</t>
    </r>
  </si>
  <si>
    <r>
      <t xml:space="preserve">Tekoči transferi - sredstva za prisp. </t>
    </r>
    <r>
      <rPr>
        <sz val="9"/>
        <rFont val="Arial CE"/>
        <family val="2"/>
      </rPr>
      <t>JZ ZA ŠPORT</t>
    </r>
  </si>
  <si>
    <r>
      <t xml:space="preserve">Tekoči transferi - sred.za blago,stor. </t>
    </r>
    <r>
      <rPr>
        <sz val="9"/>
        <rFont val="Arial CE"/>
        <family val="2"/>
      </rPr>
      <t>JZ ZA ŠPORT</t>
    </r>
  </si>
  <si>
    <r>
      <t>Sof.mlad.nogom.selek. iz</t>
    </r>
    <r>
      <rPr>
        <sz val="9"/>
        <rFont val="Arial CE"/>
        <family val="2"/>
      </rPr>
      <t xml:space="preserve"> MONG</t>
    </r>
    <r>
      <rPr>
        <sz val="10"/>
        <rFont val="Arial CE"/>
        <family val="2"/>
      </rPr>
      <t xml:space="preserve">, ki tren.izven </t>
    </r>
    <r>
      <rPr>
        <sz val="9"/>
        <rFont val="Arial CE"/>
        <family val="2"/>
      </rPr>
      <t>MONG</t>
    </r>
  </si>
  <si>
    <r>
      <t>Sof.del na sak.obj.-</t>
    </r>
    <r>
      <rPr>
        <sz val="9"/>
        <rFont val="Arial CE"/>
        <family val="2"/>
      </rPr>
      <t>Vitovlje,Trnovo,Grgar,Branik,Prvač.</t>
    </r>
  </si>
  <si>
    <t>Dokument. za cestno infrastrukt. PRILOGA 3</t>
  </si>
  <si>
    <t>REAL./PLAN</t>
  </si>
  <si>
    <t>30.6.2003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</si>
</sst>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#,##0_ ;\-#,##0\ "/>
    <numFmt numFmtId="168" formatCode="0.000"/>
    <numFmt numFmtId="169" formatCode="0.0"/>
    <numFmt numFmtId="170" formatCode="0.00000"/>
    <numFmt numFmtId="171" formatCode="0.0000"/>
    <numFmt numFmtId="172" formatCode="dd/mm/yyyy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right"/>
    </xf>
    <xf numFmtId="169" fontId="0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5" fillId="0" borderId="2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 applyProtection="1">
      <alignment horizontal="left"/>
      <protection/>
    </xf>
    <xf numFmtId="3" fontId="5" fillId="0" borderId="4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3" fontId="0" fillId="0" borderId="4" xfId="0" applyNumberFormat="1" applyFont="1" applyFill="1" applyBorder="1" applyAlignment="1" applyProtection="1">
      <alignment horizontal="right"/>
      <protection/>
    </xf>
    <xf numFmtId="0" fontId="5" fillId="0" borderId="4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1" xfId="0" applyFon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3" fontId="0" fillId="0" borderId="1" xfId="0" applyNumberFormat="1" applyFont="1" applyBorder="1" applyAlignment="1" applyProtection="1">
      <alignment horizontal="right"/>
      <protection/>
    </xf>
    <xf numFmtId="165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6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10" fillId="0" borderId="4" xfId="0" applyFont="1" applyBorder="1" applyAlignment="1" quotePrefix="1">
      <alignment horizontal="center"/>
    </xf>
    <xf numFmtId="0" fontId="11" fillId="0" borderId="4" xfId="0" applyFont="1" applyBorder="1" applyAlignment="1" applyProtection="1">
      <alignment horizontal="left"/>
      <protection/>
    </xf>
    <xf numFmtId="3" fontId="11" fillId="0" borderId="4" xfId="0" applyNumberFormat="1" applyFont="1" applyBorder="1" applyAlignment="1" applyProtection="1">
      <alignment horizontal="right"/>
      <protection/>
    </xf>
    <xf numFmtId="165" fontId="11" fillId="0" borderId="4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6" xfId="0" applyFont="1" applyBorder="1" applyAlignment="1" applyProtection="1">
      <alignment horizontal="left"/>
      <protection/>
    </xf>
    <xf numFmtId="3" fontId="0" fillId="0" borderId="6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0" fontId="5" fillId="0" borderId="6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5" fillId="0" borderId="4" xfId="0" applyNumberFormat="1" applyFont="1" applyBorder="1" applyAlignment="1" applyProtection="1">
      <alignment horizontal="center"/>
      <protection/>
    </xf>
    <xf numFmtId="0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5" fontId="5" fillId="0" borderId="7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 quotePrefix="1">
      <alignment horizontal="right"/>
    </xf>
    <xf numFmtId="3" fontId="0" fillId="0" borderId="6" xfId="0" applyNumberFormat="1" applyFont="1" applyFill="1" applyBorder="1" applyAlignment="1">
      <alignment horizontal="right"/>
    </xf>
    <xf numFmtId="37" fontId="5" fillId="0" borderId="5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169" fontId="5" fillId="0" borderId="2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3" fontId="8" fillId="0" borderId="6" xfId="0" applyNumberFormat="1" applyFont="1" applyBorder="1" applyAlignment="1" quotePrefix="1">
      <alignment horizontal="right"/>
    </xf>
    <xf numFmtId="0" fontId="8" fillId="0" borderId="4" xfId="0" applyFont="1" applyBorder="1" applyAlignment="1" quotePrefix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5" fillId="0" borderId="3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5" fillId="0" borderId="3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pane xSplit="2" ySplit="2" topLeftCell="C2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33" sqref="E33"/>
    </sheetView>
  </sheetViews>
  <sheetFormatPr defaultColWidth="9.00390625" defaultRowHeight="15" customHeight="1"/>
  <cols>
    <col min="1" max="1" width="7.375" style="118" customWidth="1"/>
    <col min="2" max="2" width="37.375" style="22" customWidth="1"/>
    <col min="3" max="4" width="15.75390625" style="24" customWidth="1"/>
    <col min="5" max="5" width="11.75390625" style="97" customWidth="1"/>
    <col min="6" max="6" width="11.125" style="3" bestFit="1" customWidth="1"/>
    <col min="7" max="7" width="19.25390625" style="3" customWidth="1"/>
    <col min="8" max="16384" width="9.125" style="3" customWidth="1"/>
  </cols>
  <sheetData>
    <row r="1" spans="1:5" s="114" customFormat="1" ht="18" customHeight="1">
      <c r="A1" s="26" t="s">
        <v>35</v>
      </c>
      <c r="B1" s="27" t="s">
        <v>57</v>
      </c>
      <c r="C1" s="2" t="s">
        <v>347</v>
      </c>
      <c r="D1" s="2" t="s">
        <v>346</v>
      </c>
      <c r="E1" s="2" t="s">
        <v>60</v>
      </c>
    </row>
    <row r="2" spans="1:5" s="114" customFormat="1" ht="18" customHeight="1" thickBot="1">
      <c r="A2" s="28" t="s">
        <v>221</v>
      </c>
      <c r="B2" s="6"/>
      <c r="C2" s="7">
        <v>2003</v>
      </c>
      <c r="D2" s="120">
        <v>37802</v>
      </c>
      <c r="E2" s="8" t="s">
        <v>454</v>
      </c>
    </row>
    <row r="3" spans="1:7" s="115" customFormat="1" ht="18" customHeight="1">
      <c r="A3" s="9" t="s">
        <v>59</v>
      </c>
      <c r="B3" s="15" t="s">
        <v>0</v>
      </c>
      <c r="C3" s="78">
        <v>371044970</v>
      </c>
      <c r="D3" s="78">
        <v>175925772</v>
      </c>
      <c r="E3" s="18">
        <f aca="true" t="shared" si="0" ref="E3:E28">IF(C3=0,"-",$D3/C3*100)</f>
        <v>47.413598410995846</v>
      </c>
      <c r="G3" s="116"/>
    </row>
    <row r="4" spans="1:5" s="115" customFormat="1" ht="18" customHeight="1">
      <c r="A4" s="9" t="s">
        <v>59</v>
      </c>
      <c r="B4" s="15" t="s">
        <v>1</v>
      </c>
      <c r="C4" s="78">
        <v>13550000</v>
      </c>
      <c r="D4" s="78">
        <v>11460825</v>
      </c>
      <c r="E4" s="18">
        <f t="shared" si="0"/>
        <v>84.58173431734318</v>
      </c>
    </row>
    <row r="5" spans="1:6" s="115" customFormat="1" ht="18" customHeight="1">
      <c r="A5" s="9" t="s">
        <v>59</v>
      </c>
      <c r="B5" s="15" t="s">
        <v>2</v>
      </c>
      <c r="C5" s="78">
        <v>27055350</v>
      </c>
      <c r="D5" s="78">
        <v>11547062</v>
      </c>
      <c r="E5" s="18">
        <f t="shared" si="0"/>
        <v>42.67940351908218</v>
      </c>
      <c r="F5" s="117"/>
    </row>
    <row r="6" spans="1:5" s="115" customFormat="1" ht="18" customHeight="1">
      <c r="A6" s="9" t="s">
        <v>59</v>
      </c>
      <c r="B6" s="15" t="s">
        <v>3</v>
      </c>
      <c r="C6" s="78">
        <v>13728000</v>
      </c>
      <c r="D6" s="78">
        <v>5952793</v>
      </c>
      <c r="E6" s="18">
        <f t="shared" si="0"/>
        <v>43.36241987179487</v>
      </c>
    </row>
    <row r="7" spans="1:5" s="115" customFormat="1" ht="18" customHeight="1">
      <c r="A7" s="9" t="s">
        <v>59</v>
      </c>
      <c r="B7" s="15" t="s">
        <v>4</v>
      </c>
      <c r="C7" s="78">
        <v>2231000</v>
      </c>
      <c r="D7" s="78">
        <v>276646</v>
      </c>
      <c r="E7" s="18">
        <f t="shared" si="0"/>
        <v>12.4000896458987</v>
      </c>
    </row>
    <row r="8" spans="1:5" s="115" customFormat="1" ht="18" customHeight="1">
      <c r="A8" s="9" t="s">
        <v>59</v>
      </c>
      <c r="B8" s="15" t="s">
        <v>5</v>
      </c>
      <c r="C8" s="78">
        <v>0</v>
      </c>
      <c r="D8" s="78">
        <v>0</v>
      </c>
      <c r="E8" s="18" t="str">
        <f t="shared" si="0"/>
        <v>-</v>
      </c>
    </row>
    <row r="9" spans="1:6" s="115" customFormat="1" ht="18" customHeight="1">
      <c r="A9" s="9" t="s">
        <v>59</v>
      </c>
      <c r="B9" s="15" t="s">
        <v>6</v>
      </c>
      <c r="C9" s="78">
        <v>3733000</v>
      </c>
      <c r="D9" s="78">
        <v>2048943</v>
      </c>
      <c r="E9" s="18">
        <f t="shared" si="0"/>
        <v>54.88730243771766</v>
      </c>
      <c r="F9" s="117"/>
    </row>
    <row r="10" spans="1:6" s="115" customFormat="1" ht="18" customHeight="1">
      <c r="A10" s="9" t="s">
        <v>59</v>
      </c>
      <c r="B10" s="15" t="s">
        <v>354</v>
      </c>
      <c r="C10" s="78">
        <v>34070000</v>
      </c>
      <c r="D10" s="78">
        <v>15469353</v>
      </c>
      <c r="E10" s="18">
        <f t="shared" si="0"/>
        <v>45.40461696507191</v>
      </c>
      <c r="F10" s="117"/>
    </row>
    <row r="11" spans="1:5" s="115" customFormat="1" ht="18" customHeight="1">
      <c r="A11" s="9" t="s">
        <v>59</v>
      </c>
      <c r="B11" s="15" t="s">
        <v>258</v>
      </c>
      <c r="C11" s="78">
        <v>27612000</v>
      </c>
      <c r="D11" s="78">
        <v>13503226</v>
      </c>
      <c r="E11" s="18">
        <f t="shared" si="0"/>
        <v>48.903469506011874</v>
      </c>
    </row>
    <row r="12" spans="1:5" s="115" customFormat="1" ht="18" customHeight="1">
      <c r="A12" s="9" t="s">
        <v>59</v>
      </c>
      <c r="B12" s="15" t="s">
        <v>259</v>
      </c>
      <c r="C12" s="78">
        <v>266500</v>
      </c>
      <c r="D12" s="78">
        <v>121753</v>
      </c>
      <c r="E12" s="18">
        <f t="shared" si="0"/>
        <v>45.6859287054409</v>
      </c>
    </row>
    <row r="13" spans="1:6" s="115" customFormat="1" ht="18" customHeight="1">
      <c r="A13" s="9" t="s">
        <v>59</v>
      </c>
      <c r="B13" s="15" t="s">
        <v>260</v>
      </c>
      <c r="C13" s="78">
        <v>377500</v>
      </c>
      <c r="D13" s="78">
        <v>313336</v>
      </c>
      <c r="E13" s="18">
        <f t="shared" si="0"/>
        <v>83.00291390728476</v>
      </c>
      <c r="F13" s="117"/>
    </row>
    <row r="14" spans="1:6" s="115" customFormat="1" ht="18" customHeight="1">
      <c r="A14" s="9" t="s">
        <v>59</v>
      </c>
      <c r="B14" s="15" t="s">
        <v>398</v>
      </c>
      <c r="C14" s="78">
        <v>4950000</v>
      </c>
      <c r="D14" s="78">
        <v>0</v>
      </c>
      <c r="E14" s="18">
        <f t="shared" si="0"/>
        <v>0</v>
      </c>
      <c r="F14" s="117"/>
    </row>
    <row r="15" spans="1:5" s="115" customFormat="1" ht="18" customHeight="1">
      <c r="A15" s="9" t="s">
        <v>70</v>
      </c>
      <c r="B15" s="15" t="s">
        <v>7</v>
      </c>
      <c r="C15" s="78">
        <v>67596750</v>
      </c>
      <c r="D15" s="78">
        <v>32962047</v>
      </c>
      <c r="E15" s="18">
        <f t="shared" si="0"/>
        <v>48.762768920103404</v>
      </c>
    </row>
    <row r="16" spans="1:6" s="115" customFormat="1" ht="18" customHeight="1">
      <c r="A16" s="9" t="s">
        <v>58</v>
      </c>
      <c r="B16" s="15" t="s">
        <v>8</v>
      </c>
      <c r="C16" s="78">
        <v>4808530</v>
      </c>
      <c r="D16" s="78">
        <v>1291290</v>
      </c>
      <c r="E16" s="18">
        <f t="shared" si="0"/>
        <v>26.85415293239306</v>
      </c>
      <c r="F16" s="117"/>
    </row>
    <row r="17" spans="1:5" s="115" customFormat="1" ht="18" customHeight="1">
      <c r="A17" s="9" t="s">
        <v>203</v>
      </c>
      <c r="B17" s="15" t="s">
        <v>355</v>
      </c>
      <c r="C17" s="78">
        <v>47848610</v>
      </c>
      <c r="D17" s="78">
        <v>35607368</v>
      </c>
      <c r="E17" s="18">
        <f t="shared" si="0"/>
        <v>74.41672391319204</v>
      </c>
    </row>
    <row r="18" spans="1:5" s="115" customFormat="1" ht="18" customHeight="1">
      <c r="A18" s="9" t="s">
        <v>204</v>
      </c>
      <c r="B18" s="15" t="s">
        <v>9</v>
      </c>
      <c r="C18" s="78">
        <v>13730600</v>
      </c>
      <c r="D18" s="78">
        <v>4971007</v>
      </c>
      <c r="E18" s="18">
        <f t="shared" si="0"/>
        <v>36.20385853495113</v>
      </c>
    </row>
    <row r="19" spans="1:5" s="115" customFormat="1" ht="18" customHeight="1">
      <c r="A19" s="9" t="s">
        <v>205</v>
      </c>
      <c r="B19" s="15" t="s">
        <v>10</v>
      </c>
      <c r="C19" s="78">
        <v>4089600</v>
      </c>
      <c r="D19" s="78">
        <v>1411606</v>
      </c>
      <c r="E19" s="18">
        <f t="shared" si="0"/>
        <v>34.51696987480438</v>
      </c>
    </row>
    <row r="20" spans="1:5" s="115" customFormat="1" ht="18" customHeight="1">
      <c r="A20" s="9" t="s">
        <v>206</v>
      </c>
      <c r="B20" s="15" t="s">
        <v>11</v>
      </c>
      <c r="C20" s="78">
        <v>19837910</v>
      </c>
      <c r="D20" s="78">
        <v>13595290</v>
      </c>
      <c r="E20" s="18">
        <f t="shared" si="0"/>
        <v>68.5318665121477</v>
      </c>
    </row>
    <row r="21" spans="1:5" s="115" customFormat="1" ht="18" customHeight="1">
      <c r="A21" s="9" t="s">
        <v>207</v>
      </c>
      <c r="B21" s="15" t="s">
        <v>12</v>
      </c>
      <c r="C21" s="78">
        <v>3398470</v>
      </c>
      <c r="D21" s="78">
        <v>1167971</v>
      </c>
      <c r="E21" s="18">
        <f t="shared" si="0"/>
        <v>34.36755363442961</v>
      </c>
    </row>
    <row r="22" spans="1:5" s="115" customFormat="1" ht="18" customHeight="1">
      <c r="A22" s="9" t="s">
        <v>208</v>
      </c>
      <c r="B22" s="15" t="s">
        <v>13</v>
      </c>
      <c r="C22" s="78">
        <v>0</v>
      </c>
      <c r="D22" s="78">
        <v>0</v>
      </c>
      <c r="E22" s="18" t="str">
        <f t="shared" si="0"/>
        <v>-</v>
      </c>
    </row>
    <row r="23" spans="1:5" s="115" customFormat="1" ht="18" customHeight="1">
      <c r="A23" s="9" t="s">
        <v>209</v>
      </c>
      <c r="B23" s="15" t="s">
        <v>14</v>
      </c>
      <c r="C23" s="78">
        <v>73476230</v>
      </c>
      <c r="D23" s="78">
        <v>40834316</v>
      </c>
      <c r="E23" s="18">
        <f t="shared" si="0"/>
        <v>55.5748655041229</v>
      </c>
    </row>
    <row r="24" spans="1:6" s="115" customFormat="1" ht="18" customHeight="1">
      <c r="A24" s="9" t="s">
        <v>210</v>
      </c>
      <c r="B24" s="15" t="s">
        <v>53</v>
      </c>
      <c r="C24" s="78">
        <v>2100000</v>
      </c>
      <c r="D24" s="78">
        <v>2093300</v>
      </c>
      <c r="E24" s="18">
        <f t="shared" si="0"/>
        <v>99.68095238095238</v>
      </c>
      <c r="F24" s="117"/>
    </row>
    <row r="25" spans="1:5" s="115" customFormat="1" ht="18" customHeight="1">
      <c r="A25" s="9" t="s">
        <v>211</v>
      </c>
      <c r="B25" s="15" t="s">
        <v>15</v>
      </c>
      <c r="C25" s="78">
        <v>15300000</v>
      </c>
      <c r="D25" s="78">
        <v>5182007</v>
      </c>
      <c r="E25" s="18">
        <f t="shared" si="0"/>
        <v>33.86932679738562</v>
      </c>
    </row>
    <row r="26" spans="1:5" s="115" customFormat="1" ht="18" customHeight="1">
      <c r="A26" s="9" t="s">
        <v>212</v>
      </c>
      <c r="B26" s="15" t="s">
        <v>16</v>
      </c>
      <c r="C26" s="78">
        <v>14500000</v>
      </c>
      <c r="D26" s="78">
        <v>0</v>
      </c>
      <c r="E26" s="18">
        <f t="shared" si="0"/>
        <v>0</v>
      </c>
    </row>
    <row r="27" spans="1:5" s="115" customFormat="1" ht="18" customHeight="1">
      <c r="A27" s="9" t="s">
        <v>233</v>
      </c>
      <c r="B27" s="15" t="s">
        <v>356</v>
      </c>
      <c r="C27" s="78">
        <v>0</v>
      </c>
      <c r="D27" s="78">
        <v>0</v>
      </c>
      <c r="E27" s="18" t="str">
        <f t="shared" si="0"/>
        <v>-</v>
      </c>
    </row>
    <row r="28" spans="1:5" s="115" customFormat="1" ht="18" customHeight="1">
      <c r="A28" s="9" t="s">
        <v>334</v>
      </c>
      <c r="B28" s="15" t="s">
        <v>399</v>
      </c>
      <c r="C28" s="78">
        <v>5000000</v>
      </c>
      <c r="D28" s="78">
        <v>1334156</v>
      </c>
      <c r="E28" s="18">
        <f t="shared" si="0"/>
        <v>26.68312</v>
      </c>
    </row>
    <row r="29" spans="1:5" s="115" customFormat="1" ht="18" customHeight="1">
      <c r="A29" s="9"/>
      <c r="B29" s="15"/>
      <c r="C29" s="78"/>
      <c r="D29" s="78"/>
      <c r="E29" s="18"/>
    </row>
    <row r="30" spans="1:5" s="114" customFormat="1" ht="18" customHeight="1" thickBot="1">
      <c r="A30" s="5"/>
      <c r="B30" s="33" t="s">
        <v>249</v>
      </c>
      <c r="C30" s="34">
        <f>SUM(C3:C29)</f>
        <v>770305020</v>
      </c>
      <c r="D30" s="34">
        <f>SUM(D3:D29)</f>
        <v>377070067</v>
      </c>
      <c r="E30" s="35">
        <f>IF(C30=0,"-",$D30/C30*100)</f>
        <v>48.95074771809224</v>
      </c>
    </row>
    <row r="31" spans="3:4" ht="18" customHeight="1">
      <c r="C31" s="23"/>
      <c r="D31" s="23"/>
    </row>
    <row r="32" spans="2:4" ht="15" customHeight="1">
      <c r="B32" s="119"/>
      <c r="C32" s="23"/>
      <c r="D32" s="23"/>
    </row>
    <row r="34" spans="3:4" ht="15" customHeight="1">
      <c r="C34" s="23"/>
      <c r="D34" s="23"/>
    </row>
  </sheetData>
  <printOptions/>
  <pageMargins left="0.41" right="0.17" top="1.17" bottom="0.89" header="0.38" footer="0.5511811023622047"/>
  <pageSetup firstPageNumber="6" useFirstPageNumber="1" horizontalDpi="360" verticalDpi="360" orientation="portrait" paperSize="9" scale="95" r:id="rId1"/>
  <headerFooter alignWithMargins="0">
    <oddHeader>&amp;L&amp;"Arial CE,Krepko"&amp;11PREGLED NALOG ZA PODROČJE:
&amp;C&amp;11
&amp;"Arial CE,Krepko"&amp;14&amp;A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pane xSplit="2" ySplit="2" topLeftCell="C1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27" sqref="E27"/>
    </sheetView>
  </sheetViews>
  <sheetFormatPr defaultColWidth="11.00390625" defaultRowHeight="18" customHeight="1"/>
  <cols>
    <col min="1" max="1" width="7.25390625" style="20" customWidth="1"/>
    <col min="2" max="2" width="40.625" style="22" customWidth="1"/>
    <col min="3" max="4" width="15.75390625" style="24" customWidth="1"/>
    <col min="5" max="5" width="11.75390625" style="24" customWidth="1"/>
    <col min="6" max="16384" width="11.00390625" style="21" customWidth="1"/>
  </cols>
  <sheetData>
    <row r="1" spans="1:5" s="43" customFormat="1" ht="18" customHeight="1">
      <c r="A1" s="26" t="s">
        <v>35</v>
      </c>
      <c r="B1" s="27" t="s">
        <v>57</v>
      </c>
      <c r="C1" s="2" t="s">
        <v>347</v>
      </c>
      <c r="D1" s="2" t="s">
        <v>346</v>
      </c>
      <c r="E1" s="2" t="s">
        <v>60</v>
      </c>
    </row>
    <row r="2" spans="1:5" s="43" customFormat="1" ht="18" customHeight="1" thickBot="1">
      <c r="A2" s="28" t="s">
        <v>221</v>
      </c>
      <c r="B2" s="29"/>
      <c r="C2" s="32">
        <v>2003</v>
      </c>
      <c r="D2" s="121">
        <v>37802</v>
      </c>
      <c r="E2" s="8" t="s">
        <v>454</v>
      </c>
    </row>
    <row r="3" spans="1:5" ht="18" customHeight="1">
      <c r="A3" s="38">
        <v>10.01</v>
      </c>
      <c r="B3" s="39" t="s">
        <v>36</v>
      </c>
      <c r="C3" s="40">
        <v>1366000</v>
      </c>
      <c r="D3" s="40">
        <v>175097</v>
      </c>
      <c r="E3" s="18">
        <f aca="true" t="shared" si="0" ref="E3:E24">IF(C3=0,"-",$D3/C3*100)</f>
        <v>12.81822840409956</v>
      </c>
    </row>
    <row r="4" spans="1:5" ht="18" customHeight="1">
      <c r="A4" s="12">
        <v>10.02</v>
      </c>
      <c r="B4" s="39" t="s">
        <v>239</v>
      </c>
      <c r="C4" s="40">
        <v>6620000</v>
      </c>
      <c r="D4" s="40">
        <v>3884385</v>
      </c>
      <c r="E4" s="18">
        <f t="shared" si="0"/>
        <v>58.676510574018124</v>
      </c>
    </row>
    <row r="5" spans="1:5" ht="18" customHeight="1">
      <c r="A5" s="12">
        <v>10.03</v>
      </c>
      <c r="B5" s="39" t="s">
        <v>43</v>
      </c>
      <c r="C5" s="40">
        <v>1580000</v>
      </c>
      <c r="D5" s="40">
        <v>785691</v>
      </c>
      <c r="E5" s="18">
        <f t="shared" si="0"/>
        <v>49.72727848101266</v>
      </c>
    </row>
    <row r="6" spans="1:5" ht="18" customHeight="1">
      <c r="A6" s="12">
        <v>10.04</v>
      </c>
      <c r="B6" s="39" t="s">
        <v>240</v>
      </c>
      <c r="C6" s="40">
        <v>65200000</v>
      </c>
      <c r="D6" s="40">
        <v>30637709</v>
      </c>
      <c r="E6" s="18">
        <f t="shared" si="0"/>
        <v>46.990351226993866</v>
      </c>
    </row>
    <row r="7" spans="1:5" ht="18" customHeight="1">
      <c r="A7" s="12">
        <v>10.05</v>
      </c>
      <c r="B7" s="39" t="s">
        <v>44</v>
      </c>
      <c r="C7" s="40">
        <v>14300000</v>
      </c>
      <c r="D7" s="40">
        <v>7028500</v>
      </c>
      <c r="E7" s="18">
        <f t="shared" si="0"/>
        <v>49.15034965034965</v>
      </c>
    </row>
    <row r="8" spans="1:5" ht="18" customHeight="1">
      <c r="A8" s="12">
        <v>10.06</v>
      </c>
      <c r="B8" s="39" t="s">
        <v>45</v>
      </c>
      <c r="C8" s="40">
        <v>10000000</v>
      </c>
      <c r="D8" s="40">
        <v>188235</v>
      </c>
      <c r="E8" s="18">
        <f t="shared" si="0"/>
        <v>1.88235</v>
      </c>
    </row>
    <row r="9" spans="1:6" ht="18" customHeight="1">
      <c r="A9" s="12"/>
      <c r="B9" s="44" t="s">
        <v>391</v>
      </c>
      <c r="C9" s="45">
        <f>SUM(C10:C12)</f>
        <v>15590000</v>
      </c>
      <c r="D9" s="45">
        <f>SUM(D10:D12)</f>
        <v>7839373</v>
      </c>
      <c r="E9" s="14">
        <f t="shared" si="0"/>
        <v>50.284624759461195</v>
      </c>
      <c r="F9" s="30"/>
    </row>
    <row r="10" spans="1:5" ht="18" customHeight="1">
      <c r="A10" s="12">
        <v>10.07</v>
      </c>
      <c r="B10" s="39" t="s">
        <v>292</v>
      </c>
      <c r="C10" s="40">
        <v>8247260</v>
      </c>
      <c r="D10" s="40">
        <v>4168003</v>
      </c>
      <c r="E10" s="18">
        <f t="shared" si="0"/>
        <v>50.53803323770561</v>
      </c>
    </row>
    <row r="11" spans="1:6" ht="18" customHeight="1">
      <c r="A11" s="12">
        <v>10.07</v>
      </c>
      <c r="B11" s="39" t="s">
        <v>293</v>
      </c>
      <c r="C11" s="40">
        <v>1214220</v>
      </c>
      <c r="D11" s="40">
        <v>607110</v>
      </c>
      <c r="E11" s="18">
        <f t="shared" si="0"/>
        <v>50</v>
      </c>
      <c r="F11" s="30"/>
    </row>
    <row r="12" spans="1:5" ht="18" customHeight="1">
      <c r="A12" s="12">
        <v>10.07</v>
      </c>
      <c r="B12" s="39" t="s">
        <v>294</v>
      </c>
      <c r="C12" s="40">
        <v>6128520</v>
      </c>
      <c r="D12" s="40">
        <v>3064260</v>
      </c>
      <c r="E12" s="18">
        <f t="shared" si="0"/>
        <v>50</v>
      </c>
    </row>
    <row r="13" spans="1:5" s="46" customFormat="1" ht="18" customHeight="1">
      <c r="A13" s="12"/>
      <c r="B13" s="44" t="s">
        <v>197</v>
      </c>
      <c r="C13" s="45">
        <f>SUM(C14:C16)</f>
        <v>35354100</v>
      </c>
      <c r="D13" s="45">
        <f>SUM(D14:D16)</f>
        <v>18469601</v>
      </c>
      <c r="E13" s="14">
        <f t="shared" si="0"/>
        <v>52.24175131031479</v>
      </c>
    </row>
    <row r="14" spans="1:5" ht="18" customHeight="1">
      <c r="A14" s="12">
        <v>10.07</v>
      </c>
      <c r="B14" s="39" t="s">
        <v>295</v>
      </c>
      <c r="C14" s="40">
        <v>23647785</v>
      </c>
      <c r="D14" s="40">
        <v>12616440</v>
      </c>
      <c r="E14" s="18">
        <f t="shared" si="0"/>
        <v>53.35146610982805</v>
      </c>
    </row>
    <row r="15" spans="1:5" ht="18" customHeight="1">
      <c r="A15" s="12">
        <v>10.07</v>
      </c>
      <c r="B15" s="39" t="s">
        <v>296</v>
      </c>
      <c r="C15" s="40">
        <v>3279115</v>
      </c>
      <c r="D15" s="40">
        <v>1639559</v>
      </c>
      <c r="E15" s="18">
        <f t="shared" si="0"/>
        <v>50.00004574404985</v>
      </c>
    </row>
    <row r="16" spans="1:6" ht="18" customHeight="1">
      <c r="A16" s="12">
        <v>10.07</v>
      </c>
      <c r="B16" s="39" t="s">
        <v>297</v>
      </c>
      <c r="C16" s="47">
        <v>8427200</v>
      </c>
      <c r="D16" s="47">
        <v>4213602</v>
      </c>
      <c r="E16" s="18">
        <f t="shared" si="0"/>
        <v>50.000023732675146</v>
      </c>
      <c r="F16" s="30"/>
    </row>
    <row r="17" spans="1:5" s="46" customFormat="1" ht="18" customHeight="1">
      <c r="A17" s="12"/>
      <c r="B17" s="44" t="s">
        <v>252</v>
      </c>
      <c r="C17" s="45">
        <f>SUM(C18:C20)</f>
        <v>0</v>
      </c>
      <c r="D17" s="45">
        <f>SUM(D18:D20)</f>
        <v>0</v>
      </c>
      <c r="E17" s="14" t="str">
        <f t="shared" si="0"/>
        <v>-</v>
      </c>
    </row>
    <row r="18" spans="1:5" ht="18" customHeight="1">
      <c r="A18" s="12">
        <v>10.07</v>
      </c>
      <c r="B18" s="39" t="s">
        <v>298</v>
      </c>
      <c r="C18" s="40">
        <v>0</v>
      </c>
      <c r="D18" s="40"/>
      <c r="E18" s="18" t="str">
        <f t="shared" si="0"/>
        <v>-</v>
      </c>
    </row>
    <row r="19" spans="1:5" ht="18" customHeight="1">
      <c r="A19" s="12">
        <v>10.07</v>
      </c>
      <c r="B19" s="39" t="s">
        <v>299</v>
      </c>
      <c r="C19" s="40">
        <v>0</v>
      </c>
      <c r="D19" s="40"/>
      <c r="E19" s="18" t="str">
        <f t="shared" si="0"/>
        <v>-</v>
      </c>
    </row>
    <row r="20" spans="1:6" ht="18" customHeight="1">
      <c r="A20" s="12">
        <v>10.07</v>
      </c>
      <c r="B20" s="39" t="s">
        <v>300</v>
      </c>
      <c r="C20" s="40">
        <v>0</v>
      </c>
      <c r="D20" s="40"/>
      <c r="E20" s="18" t="str">
        <f t="shared" si="0"/>
        <v>-</v>
      </c>
      <c r="F20" s="30"/>
    </row>
    <row r="21" spans="1:5" ht="18" customHeight="1">
      <c r="A21" s="12">
        <v>10.08</v>
      </c>
      <c r="B21" s="39" t="s">
        <v>201</v>
      </c>
      <c r="C21" s="40">
        <v>5000000</v>
      </c>
      <c r="D21" s="40"/>
      <c r="E21" s="18">
        <f t="shared" si="0"/>
        <v>0</v>
      </c>
    </row>
    <row r="22" spans="1:5" ht="18" customHeight="1">
      <c r="A22" s="12">
        <v>10.09</v>
      </c>
      <c r="B22" s="39" t="s">
        <v>301</v>
      </c>
      <c r="C22" s="40">
        <v>0</v>
      </c>
      <c r="D22" s="40"/>
      <c r="E22" s="18" t="str">
        <f t="shared" si="0"/>
        <v>-</v>
      </c>
    </row>
    <row r="23" spans="1:5" ht="18" customHeight="1">
      <c r="A23" s="12">
        <v>10.09</v>
      </c>
      <c r="B23" s="39" t="s">
        <v>379</v>
      </c>
      <c r="C23" s="40">
        <v>10000000</v>
      </c>
      <c r="D23" s="40"/>
      <c r="E23" s="18">
        <f t="shared" si="0"/>
        <v>0</v>
      </c>
    </row>
    <row r="24" spans="1:5" ht="18" customHeight="1">
      <c r="A24" s="48" t="s">
        <v>328</v>
      </c>
      <c r="B24" s="39" t="s">
        <v>329</v>
      </c>
      <c r="C24" s="40">
        <v>2100000</v>
      </c>
      <c r="D24" s="40"/>
      <c r="E24" s="18">
        <f t="shared" si="0"/>
        <v>0</v>
      </c>
    </row>
    <row r="25" spans="1:5" ht="18" customHeight="1">
      <c r="A25" s="31"/>
      <c r="B25" s="39"/>
      <c r="C25" s="40"/>
      <c r="D25" s="40"/>
      <c r="E25" s="18"/>
    </row>
    <row r="26" spans="1:5" ht="18" customHeight="1" thickBot="1">
      <c r="A26" s="32"/>
      <c r="B26" s="33" t="s">
        <v>249</v>
      </c>
      <c r="C26" s="41">
        <f>SUM(C3:C25)-C17-C13-C9</f>
        <v>167110100</v>
      </c>
      <c r="D26" s="41">
        <f>SUM(D3:D25)-D17-D13-D9</f>
        <v>69008591</v>
      </c>
      <c r="E26" s="35">
        <f>IF(C26=0,"-",$D26/C26*100)</f>
        <v>41.29528436641472</v>
      </c>
    </row>
    <row r="27" ht="18" customHeight="1">
      <c r="A27" s="42" t="s">
        <v>30</v>
      </c>
    </row>
    <row r="28" spans="3:4" ht="18" customHeight="1">
      <c r="C28" s="23"/>
      <c r="D28" s="23"/>
    </row>
  </sheetData>
  <printOptions/>
  <pageMargins left="0.38" right="0.17" top="1.17" bottom="0.89" header="0.41" footer="0.5511811023622047"/>
  <pageSetup firstPageNumber="16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pane xSplit="1" ySplit="2" topLeftCell="B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2" sqref="E2"/>
    </sheetView>
  </sheetViews>
  <sheetFormatPr defaultColWidth="11.00390625" defaultRowHeight="18" customHeight="1"/>
  <cols>
    <col min="1" max="1" width="7.375" style="20" customWidth="1"/>
    <col min="2" max="2" width="41.625" style="22" customWidth="1"/>
    <col min="3" max="4" width="15.75390625" style="24" customWidth="1"/>
    <col min="5" max="5" width="11.75390625" style="24" customWidth="1"/>
    <col min="6" max="16384" width="11.00390625" style="21" customWidth="1"/>
  </cols>
  <sheetData>
    <row r="1" spans="1:5" s="43" customFormat="1" ht="18" customHeight="1">
      <c r="A1" s="26" t="s">
        <v>35</v>
      </c>
      <c r="B1" s="27" t="s">
        <v>57</v>
      </c>
      <c r="C1" s="2" t="s">
        <v>347</v>
      </c>
      <c r="D1" s="2" t="s">
        <v>346</v>
      </c>
      <c r="E1" s="2" t="s">
        <v>60</v>
      </c>
    </row>
    <row r="2" spans="1:5" s="43" customFormat="1" ht="18" customHeight="1" thickBot="1">
      <c r="A2" s="28" t="s">
        <v>221</v>
      </c>
      <c r="B2" s="29"/>
      <c r="C2" s="32">
        <v>2003</v>
      </c>
      <c r="D2" s="121">
        <v>37802</v>
      </c>
      <c r="E2" s="8" t="s">
        <v>454</v>
      </c>
    </row>
    <row r="3" spans="1:5" ht="18" customHeight="1">
      <c r="A3" s="12">
        <v>11.01</v>
      </c>
      <c r="B3" s="39" t="s">
        <v>302</v>
      </c>
      <c r="C3" s="40">
        <v>36800000</v>
      </c>
      <c r="D3" s="40">
        <v>22327380</v>
      </c>
      <c r="E3" s="18">
        <f aca="true" t="shared" si="0" ref="E3:E11">IF(C3=0,"-",$D3/C3*100)</f>
        <v>60.672228260869566</v>
      </c>
    </row>
    <row r="4" spans="1:5" ht="18" customHeight="1">
      <c r="A4" s="12">
        <v>11.02</v>
      </c>
      <c r="B4" s="39" t="s">
        <v>51</v>
      </c>
      <c r="C4" s="40">
        <v>570000</v>
      </c>
      <c r="D4" s="40"/>
      <c r="E4" s="18">
        <f t="shared" si="0"/>
        <v>0</v>
      </c>
    </row>
    <row r="5" spans="1:6" ht="18" customHeight="1">
      <c r="A5" s="12">
        <v>11.03</v>
      </c>
      <c r="B5" s="39" t="s">
        <v>303</v>
      </c>
      <c r="C5" s="40">
        <v>0</v>
      </c>
      <c r="D5" s="40"/>
      <c r="E5" s="18" t="str">
        <f t="shared" si="0"/>
        <v>-</v>
      </c>
      <c r="F5" s="30"/>
    </row>
    <row r="6" spans="1:5" ht="18" customHeight="1">
      <c r="A6" s="12">
        <v>11.03</v>
      </c>
      <c r="B6" s="39" t="s">
        <v>315</v>
      </c>
      <c r="C6" s="40">
        <v>20000000</v>
      </c>
      <c r="D6" s="40">
        <v>20000000</v>
      </c>
      <c r="E6" s="18">
        <f t="shared" si="0"/>
        <v>100</v>
      </c>
    </row>
    <row r="7" spans="1:5" ht="18" customHeight="1">
      <c r="A7" s="12">
        <v>11.03</v>
      </c>
      <c r="B7" s="39" t="s">
        <v>253</v>
      </c>
      <c r="C7" s="40">
        <v>0</v>
      </c>
      <c r="D7" s="40"/>
      <c r="E7" s="18" t="str">
        <f t="shared" si="0"/>
        <v>-</v>
      </c>
    </row>
    <row r="8" spans="1:5" ht="18" customHeight="1">
      <c r="A8" s="12">
        <v>11.03</v>
      </c>
      <c r="B8" s="39" t="s">
        <v>380</v>
      </c>
      <c r="C8" s="40">
        <v>40000000</v>
      </c>
      <c r="D8" s="40"/>
      <c r="E8" s="18">
        <f t="shared" si="0"/>
        <v>0</v>
      </c>
    </row>
    <row r="9" spans="1:5" ht="18" customHeight="1">
      <c r="A9" s="12">
        <v>11.04</v>
      </c>
      <c r="B9" s="39" t="s">
        <v>304</v>
      </c>
      <c r="C9" s="40">
        <v>3040000</v>
      </c>
      <c r="D9" s="40">
        <v>795793</v>
      </c>
      <c r="E9" s="18">
        <f t="shared" si="0"/>
        <v>26.177401315789474</v>
      </c>
    </row>
    <row r="10" spans="1:5" ht="18" customHeight="1">
      <c r="A10" s="12">
        <v>11.05</v>
      </c>
      <c r="B10" s="39" t="s">
        <v>195</v>
      </c>
      <c r="C10" s="40">
        <v>1420000</v>
      </c>
      <c r="D10" s="40"/>
      <c r="E10" s="18">
        <f t="shared" si="0"/>
        <v>0</v>
      </c>
    </row>
    <row r="11" spans="1:5" ht="18" customHeight="1">
      <c r="A11" s="12">
        <v>11.06</v>
      </c>
      <c r="B11" s="39" t="s">
        <v>440</v>
      </c>
      <c r="C11" s="40">
        <v>3000000</v>
      </c>
      <c r="D11" s="40"/>
      <c r="E11" s="18">
        <f t="shared" si="0"/>
        <v>0</v>
      </c>
    </row>
    <row r="12" spans="1:5" ht="18" customHeight="1">
      <c r="A12" s="12"/>
      <c r="B12" s="39"/>
      <c r="C12" s="40"/>
      <c r="D12" s="40"/>
      <c r="E12" s="18"/>
    </row>
    <row r="13" spans="1:5" ht="18" customHeight="1" thickBot="1">
      <c r="A13" s="4"/>
      <c r="B13" s="33" t="s">
        <v>249</v>
      </c>
      <c r="C13" s="41">
        <f>SUM(C3:C12)</f>
        <v>104830000</v>
      </c>
      <c r="D13" s="41">
        <f>SUM(D3:D12)</f>
        <v>43123173</v>
      </c>
      <c r="E13" s="35">
        <f>IF(C13=0,"-",$D13/C13*100)</f>
        <v>41.13629018410761</v>
      </c>
    </row>
    <row r="14" ht="18" customHeight="1">
      <c r="A14" s="42" t="s">
        <v>30</v>
      </c>
    </row>
    <row r="15" spans="3:4" ht="18" customHeight="1">
      <c r="C15" s="23"/>
      <c r="D15" s="23"/>
    </row>
  </sheetData>
  <printOptions/>
  <pageMargins left="0.41" right="0.17" top="1.17" bottom="0.89" header="0.41" footer="0.5511811023622047"/>
  <pageSetup firstPageNumber="17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pane xSplit="1" ySplit="2" topLeftCell="B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10" sqref="E10"/>
    </sheetView>
  </sheetViews>
  <sheetFormatPr defaultColWidth="11.00390625" defaultRowHeight="18" customHeight="1"/>
  <cols>
    <col min="1" max="1" width="7.25390625" style="20" customWidth="1"/>
    <col min="2" max="2" width="42.625" style="22" customWidth="1"/>
    <col min="3" max="4" width="15.75390625" style="24" customWidth="1"/>
    <col min="5" max="5" width="11.75390625" style="24" customWidth="1"/>
    <col min="6" max="16384" width="11.00390625" style="21" customWidth="1"/>
  </cols>
  <sheetData>
    <row r="1" spans="1:5" s="37" customFormat="1" ht="18" customHeight="1">
      <c r="A1" s="26" t="s">
        <v>35</v>
      </c>
      <c r="B1" s="27" t="s">
        <v>57</v>
      </c>
      <c r="C1" s="2" t="s">
        <v>347</v>
      </c>
      <c r="D1" s="2" t="s">
        <v>346</v>
      </c>
      <c r="E1" s="2" t="s">
        <v>60</v>
      </c>
    </row>
    <row r="2" spans="1:5" s="37" customFormat="1" ht="18" customHeight="1" thickBot="1">
      <c r="A2" s="28" t="s">
        <v>221</v>
      </c>
      <c r="B2" s="29"/>
      <c r="C2" s="32">
        <v>2003</v>
      </c>
      <c r="D2" s="121">
        <v>37802</v>
      </c>
      <c r="E2" s="8" t="s">
        <v>454</v>
      </c>
    </row>
    <row r="3" spans="1:5" ht="18" customHeight="1">
      <c r="A3" s="38">
        <v>12.01</v>
      </c>
      <c r="B3" s="39" t="s">
        <v>305</v>
      </c>
      <c r="C3" s="40">
        <v>1200000</v>
      </c>
      <c r="D3" s="40">
        <v>1066702</v>
      </c>
      <c r="E3" s="18">
        <f aca="true" t="shared" si="0" ref="E3:E12">IF(C3=0,"-",$D3/C3*100)</f>
        <v>88.89183333333334</v>
      </c>
    </row>
    <row r="4" spans="1:5" ht="18" customHeight="1">
      <c r="A4" s="12">
        <v>12.02</v>
      </c>
      <c r="B4" s="39" t="s">
        <v>431</v>
      </c>
      <c r="C4" s="40">
        <v>16500000</v>
      </c>
      <c r="D4" s="40">
        <v>112941</v>
      </c>
      <c r="E4" s="18">
        <f t="shared" si="0"/>
        <v>0.684490909090909</v>
      </c>
    </row>
    <row r="5" spans="1:5" ht="18" customHeight="1">
      <c r="A5" s="12">
        <v>12.03</v>
      </c>
      <c r="B5" s="39" t="s">
        <v>306</v>
      </c>
      <c r="C5" s="40">
        <v>16500000</v>
      </c>
      <c r="D5" s="40">
        <v>6121042</v>
      </c>
      <c r="E5" s="18">
        <f t="shared" si="0"/>
        <v>37.09722424242424</v>
      </c>
    </row>
    <row r="6" spans="1:5" ht="18" customHeight="1">
      <c r="A6" s="12">
        <v>12.03</v>
      </c>
      <c r="B6" s="39" t="s">
        <v>337</v>
      </c>
      <c r="C6" s="40">
        <v>0</v>
      </c>
      <c r="D6" s="40"/>
      <c r="E6" s="18" t="str">
        <f t="shared" si="0"/>
        <v>-</v>
      </c>
    </row>
    <row r="7" spans="1:5" ht="18" customHeight="1">
      <c r="A7" s="38">
        <v>12.04</v>
      </c>
      <c r="B7" s="39" t="s">
        <v>40</v>
      </c>
      <c r="C7" s="40">
        <v>0</v>
      </c>
      <c r="D7" s="40"/>
      <c r="E7" s="18" t="str">
        <f t="shared" si="0"/>
        <v>-</v>
      </c>
    </row>
    <row r="8" spans="1:6" ht="18" customHeight="1">
      <c r="A8" s="12">
        <v>12.05</v>
      </c>
      <c r="B8" s="15" t="s">
        <v>307</v>
      </c>
      <c r="C8" s="40">
        <v>1500000</v>
      </c>
      <c r="D8" s="40">
        <v>278984</v>
      </c>
      <c r="E8" s="18">
        <f t="shared" si="0"/>
        <v>18.598933333333335</v>
      </c>
      <c r="F8" s="30"/>
    </row>
    <row r="9" spans="1:5" ht="18" customHeight="1">
      <c r="A9" s="12">
        <v>12.05</v>
      </c>
      <c r="B9" s="15" t="s">
        <v>308</v>
      </c>
      <c r="C9" s="40">
        <v>0</v>
      </c>
      <c r="D9" s="40"/>
      <c r="E9" s="18" t="str">
        <f t="shared" si="0"/>
        <v>-</v>
      </c>
    </row>
    <row r="10" spans="1:5" ht="18" customHeight="1">
      <c r="A10" s="12">
        <v>12.05</v>
      </c>
      <c r="B10" s="15" t="s">
        <v>392</v>
      </c>
      <c r="C10" s="40">
        <v>5000000</v>
      </c>
      <c r="D10" s="40">
        <v>1327120</v>
      </c>
      <c r="E10" s="18">
        <f t="shared" si="0"/>
        <v>26.5424</v>
      </c>
    </row>
    <row r="11" spans="1:5" ht="18" customHeight="1">
      <c r="A11" s="12">
        <v>12.06</v>
      </c>
      <c r="B11" s="15" t="s">
        <v>194</v>
      </c>
      <c r="C11" s="40">
        <v>0</v>
      </c>
      <c r="D11" s="40"/>
      <c r="E11" s="18" t="str">
        <f t="shared" si="0"/>
        <v>-</v>
      </c>
    </row>
    <row r="12" spans="1:5" ht="18" customHeight="1">
      <c r="A12" s="31" t="s">
        <v>425</v>
      </c>
      <c r="B12" s="15" t="s">
        <v>393</v>
      </c>
      <c r="C12" s="40">
        <v>5000000</v>
      </c>
      <c r="D12" s="40">
        <v>381719</v>
      </c>
      <c r="E12" s="18">
        <f t="shared" si="0"/>
        <v>7.63438</v>
      </c>
    </row>
    <row r="13" spans="1:5" ht="18" customHeight="1">
      <c r="A13" s="12"/>
      <c r="B13" s="15"/>
      <c r="C13" s="40"/>
      <c r="D13" s="40"/>
      <c r="E13" s="18"/>
    </row>
    <row r="14" spans="1:5" ht="18" customHeight="1" thickBot="1">
      <c r="A14" s="4"/>
      <c r="B14" s="33" t="s">
        <v>249</v>
      </c>
      <c r="C14" s="41">
        <f>SUM(C3:C13)</f>
        <v>45700000</v>
      </c>
      <c r="D14" s="41">
        <f>SUM(D3:D13)</f>
        <v>9288508</v>
      </c>
      <c r="E14" s="35">
        <f>IF(C14=0,"-",$D14/C14*100)</f>
        <v>20.324962800875273</v>
      </c>
    </row>
    <row r="15" ht="18" customHeight="1">
      <c r="A15" s="42" t="s">
        <v>30</v>
      </c>
    </row>
    <row r="16" spans="3:4" ht="18" customHeight="1">
      <c r="C16" s="23"/>
      <c r="D16" s="23"/>
    </row>
  </sheetData>
  <printOptions/>
  <pageMargins left="0.38" right="0.17" top="1.19" bottom="0.94" header="0.41" footer="0.5511811023622047"/>
  <pageSetup firstPageNumber="18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pane xSplit="1" ySplit="2" topLeftCell="B3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47" sqref="E47"/>
    </sheetView>
  </sheetViews>
  <sheetFormatPr defaultColWidth="9.00390625" defaultRowHeight="16.5" customHeight="1"/>
  <cols>
    <col min="1" max="1" width="7.00390625" style="36" customWidth="1"/>
    <col min="2" max="2" width="42.375" style="22" customWidth="1"/>
    <col min="3" max="4" width="15.75390625" style="23" customWidth="1"/>
    <col min="5" max="5" width="11.75390625" style="24" customWidth="1"/>
    <col min="6" max="6" width="11.625" style="21" customWidth="1"/>
    <col min="7" max="16384" width="9.125" style="21" customWidth="1"/>
  </cols>
  <sheetData>
    <row r="1" spans="1:5" ht="16.5" customHeight="1">
      <c r="A1" s="26" t="s">
        <v>35</v>
      </c>
      <c r="B1" s="27" t="s">
        <v>57</v>
      </c>
      <c r="C1" s="1" t="s">
        <v>347</v>
      </c>
      <c r="D1" s="1" t="s">
        <v>346</v>
      </c>
      <c r="E1" s="2" t="s">
        <v>60</v>
      </c>
    </row>
    <row r="2" spans="1:5" ht="16.5" customHeight="1" thickBot="1">
      <c r="A2" s="28" t="s">
        <v>221</v>
      </c>
      <c r="B2" s="29"/>
      <c r="C2" s="5" t="s">
        <v>348</v>
      </c>
      <c r="D2" s="5" t="s">
        <v>455</v>
      </c>
      <c r="E2" s="8" t="s">
        <v>454</v>
      </c>
    </row>
    <row r="3" spans="1:6" ht="16.5" customHeight="1">
      <c r="A3" s="12">
        <v>13.01</v>
      </c>
      <c r="B3" s="15" t="s">
        <v>178</v>
      </c>
      <c r="C3" s="16">
        <v>6500000</v>
      </c>
      <c r="D3" s="16">
        <v>2292018</v>
      </c>
      <c r="E3" s="18">
        <f aca="true" t="shared" si="0" ref="E3:E44">IF(C3=0,"-",$D3/C3*100)</f>
        <v>35.26181538461539</v>
      </c>
      <c r="F3" s="30"/>
    </row>
    <row r="4" spans="1:5" ht="16.5" customHeight="1">
      <c r="A4" s="31" t="s">
        <v>61</v>
      </c>
      <c r="B4" s="15" t="s">
        <v>234</v>
      </c>
      <c r="C4" s="16">
        <v>0</v>
      </c>
      <c r="D4" s="16"/>
      <c r="E4" s="18" t="str">
        <f t="shared" si="0"/>
        <v>-</v>
      </c>
    </row>
    <row r="5" spans="1:5" ht="16.5" customHeight="1">
      <c r="A5" s="31" t="s">
        <v>61</v>
      </c>
      <c r="B5" s="15" t="s">
        <v>235</v>
      </c>
      <c r="C5" s="16">
        <v>2000000</v>
      </c>
      <c r="D5" s="16">
        <v>48000</v>
      </c>
      <c r="E5" s="18">
        <f t="shared" si="0"/>
        <v>2.4</v>
      </c>
    </row>
    <row r="6" spans="1:5" ht="16.5" customHeight="1">
      <c r="A6" s="12"/>
      <c r="B6" s="15" t="s">
        <v>198</v>
      </c>
      <c r="C6" s="16"/>
      <c r="D6" s="16"/>
      <c r="E6" s="18" t="str">
        <f t="shared" si="0"/>
        <v>-</v>
      </c>
    </row>
    <row r="7" spans="1:5" ht="16.5" customHeight="1">
      <c r="A7" s="12">
        <v>13.02</v>
      </c>
      <c r="B7" s="15" t="s">
        <v>236</v>
      </c>
      <c r="C7" s="16">
        <v>13000000</v>
      </c>
      <c r="D7" s="16">
        <v>4493198</v>
      </c>
      <c r="E7" s="18">
        <f t="shared" si="0"/>
        <v>34.56306153846154</v>
      </c>
    </row>
    <row r="8" spans="1:5" ht="16.5" customHeight="1">
      <c r="A8" s="12">
        <v>13.03</v>
      </c>
      <c r="B8" s="15" t="s">
        <v>439</v>
      </c>
      <c r="C8" s="16">
        <f>14000000-1640000</f>
        <v>12360000</v>
      </c>
      <c r="D8" s="16">
        <v>2811048</v>
      </c>
      <c r="E8" s="18">
        <f t="shared" si="0"/>
        <v>22.743106796116503</v>
      </c>
    </row>
    <row r="9" spans="1:5" ht="16.5" customHeight="1">
      <c r="A9" s="12">
        <v>13.04</v>
      </c>
      <c r="B9" s="15" t="s">
        <v>179</v>
      </c>
      <c r="C9" s="16">
        <v>1200000</v>
      </c>
      <c r="D9" s="16">
        <v>313610</v>
      </c>
      <c r="E9" s="18">
        <f t="shared" si="0"/>
        <v>26.13416666666667</v>
      </c>
    </row>
    <row r="10" spans="1:5" ht="16.5" customHeight="1">
      <c r="A10" s="12">
        <v>13.05</v>
      </c>
      <c r="B10" s="15" t="s">
        <v>180</v>
      </c>
      <c r="C10" s="16">
        <v>3250000</v>
      </c>
      <c r="D10" s="16">
        <v>1188000</v>
      </c>
      <c r="E10" s="18">
        <f t="shared" si="0"/>
        <v>36.55384615384615</v>
      </c>
    </row>
    <row r="11" spans="1:5" ht="16.5" customHeight="1">
      <c r="A11" s="12">
        <v>13.06</v>
      </c>
      <c r="B11" s="15" t="s">
        <v>237</v>
      </c>
      <c r="C11" s="16">
        <v>9500000</v>
      </c>
      <c r="D11" s="16"/>
      <c r="E11" s="18">
        <f t="shared" si="0"/>
        <v>0</v>
      </c>
    </row>
    <row r="12" spans="1:5" ht="16.5" customHeight="1">
      <c r="A12" s="12">
        <v>13.07</v>
      </c>
      <c r="B12" s="15" t="s">
        <v>225</v>
      </c>
      <c r="C12" s="16">
        <v>3000000</v>
      </c>
      <c r="D12" s="16">
        <v>305067</v>
      </c>
      <c r="E12" s="18">
        <f t="shared" si="0"/>
        <v>10.1689</v>
      </c>
    </row>
    <row r="13" spans="1:5" ht="16.5" customHeight="1">
      <c r="A13" s="12">
        <v>13.08</v>
      </c>
      <c r="B13" s="15" t="s">
        <v>33</v>
      </c>
      <c r="C13" s="16">
        <v>3750000</v>
      </c>
      <c r="D13" s="16"/>
      <c r="E13" s="18">
        <f t="shared" si="0"/>
        <v>0</v>
      </c>
    </row>
    <row r="14" spans="1:5" ht="16.5" customHeight="1">
      <c r="A14" s="12">
        <v>13.09</v>
      </c>
      <c r="B14" s="15" t="s">
        <v>222</v>
      </c>
      <c r="C14" s="16">
        <v>48400000</v>
      </c>
      <c r="D14" s="16">
        <v>25924143</v>
      </c>
      <c r="E14" s="18">
        <f t="shared" si="0"/>
        <v>53.562278925619836</v>
      </c>
    </row>
    <row r="15" spans="1:6" ht="16.5" customHeight="1">
      <c r="A15" s="31" t="s">
        <v>215</v>
      </c>
      <c r="B15" s="15" t="s">
        <v>27</v>
      </c>
      <c r="C15" s="16">
        <f>7121384+178</f>
        <v>7121562</v>
      </c>
      <c r="D15" s="16">
        <v>4015133</v>
      </c>
      <c r="E15" s="18">
        <f t="shared" si="0"/>
        <v>56.37994866856456</v>
      </c>
      <c r="F15" s="30"/>
    </row>
    <row r="16" spans="1:5" ht="16.5" customHeight="1">
      <c r="A16" s="31" t="s">
        <v>215</v>
      </c>
      <c r="B16" s="15" t="s">
        <v>341</v>
      </c>
      <c r="C16" s="16">
        <v>2000000</v>
      </c>
      <c r="D16" s="16">
        <v>1242329</v>
      </c>
      <c r="E16" s="18">
        <f t="shared" si="0"/>
        <v>62.11645</v>
      </c>
    </row>
    <row r="17" spans="1:5" ht="16.5" customHeight="1">
      <c r="A17" s="31" t="s">
        <v>216</v>
      </c>
      <c r="B17" s="15" t="s">
        <v>238</v>
      </c>
      <c r="C17" s="16">
        <v>1300000</v>
      </c>
      <c r="D17" s="16">
        <v>46866</v>
      </c>
      <c r="E17" s="18">
        <f t="shared" si="0"/>
        <v>3.6050769230769233</v>
      </c>
    </row>
    <row r="18" spans="1:6" ht="16.5" customHeight="1">
      <c r="A18" s="31" t="s">
        <v>217</v>
      </c>
      <c r="B18" s="15" t="s">
        <v>28</v>
      </c>
      <c r="C18" s="16">
        <v>2800000</v>
      </c>
      <c r="D18" s="16">
        <v>1400000</v>
      </c>
      <c r="E18" s="18">
        <f t="shared" si="0"/>
        <v>50</v>
      </c>
      <c r="F18" s="30"/>
    </row>
    <row r="19" spans="1:5" ht="16.5" customHeight="1">
      <c r="A19" s="31" t="s">
        <v>217</v>
      </c>
      <c r="B19" s="15" t="s">
        <v>189</v>
      </c>
      <c r="C19" s="16">
        <v>620000</v>
      </c>
      <c r="D19" s="16">
        <v>310000</v>
      </c>
      <c r="E19" s="18">
        <f t="shared" si="0"/>
        <v>50</v>
      </c>
    </row>
    <row r="20" spans="1:5" ht="16.5" customHeight="1">
      <c r="A20" s="31" t="s">
        <v>217</v>
      </c>
      <c r="B20" s="15" t="s">
        <v>191</v>
      </c>
      <c r="C20" s="16">
        <f>1160000+1640000</f>
        <v>2800000</v>
      </c>
      <c r="D20" s="16">
        <v>1400000</v>
      </c>
      <c r="E20" s="18">
        <f t="shared" si="0"/>
        <v>50</v>
      </c>
    </row>
    <row r="21" spans="1:5" ht="16.5" customHeight="1">
      <c r="A21" s="31" t="s">
        <v>64</v>
      </c>
      <c r="B21" s="15" t="s">
        <v>52</v>
      </c>
      <c r="C21" s="16">
        <v>0</v>
      </c>
      <c r="D21" s="16"/>
      <c r="E21" s="18" t="str">
        <f t="shared" si="0"/>
        <v>-</v>
      </c>
    </row>
    <row r="22" spans="1:5" ht="16.5" customHeight="1">
      <c r="A22" s="31" t="s">
        <v>65</v>
      </c>
      <c r="B22" s="15" t="s">
        <v>20</v>
      </c>
      <c r="C22" s="16">
        <v>1160000</v>
      </c>
      <c r="D22" s="16">
        <v>580000</v>
      </c>
      <c r="E22" s="18">
        <f t="shared" si="0"/>
        <v>50</v>
      </c>
    </row>
    <row r="23" spans="1:5" ht="16.5" customHeight="1">
      <c r="A23" s="31" t="s">
        <v>66</v>
      </c>
      <c r="B23" s="15" t="s">
        <v>161</v>
      </c>
      <c r="C23" s="16">
        <f>16000000-1500000</f>
        <v>14500000</v>
      </c>
      <c r="D23" s="16">
        <v>779457</v>
      </c>
      <c r="E23" s="18">
        <f t="shared" si="0"/>
        <v>5.375565517241379</v>
      </c>
    </row>
    <row r="24" spans="1:5" ht="16.5" customHeight="1">
      <c r="A24" s="31" t="s">
        <v>68</v>
      </c>
      <c r="B24" s="15" t="s">
        <v>173</v>
      </c>
      <c r="C24" s="16">
        <v>30000000</v>
      </c>
      <c r="D24" s="16">
        <v>17330376</v>
      </c>
      <c r="E24" s="18">
        <f t="shared" si="0"/>
        <v>57.76792</v>
      </c>
    </row>
    <row r="25" spans="1:5" ht="16.5" customHeight="1">
      <c r="A25" s="31" t="s">
        <v>218</v>
      </c>
      <c r="B25" s="15" t="s">
        <v>309</v>
      </c>
      <c r="C25" s="16">
        <v>11000000</v>
      </c>
      <c r="D25" s="16">
        <v>4416730</v>
      </c>
      <c r="E25" s="18">
        <f t="shared" si="0"/>
        <v>40.15209090909091</v>
      </c>
    </row>
    <row r="26" spans="1:5" ht="16.5" customHeight="1">
      <c r="A26" s="31" t="s">
        <v>69</v>
      </c>
      <c r="B26" s="15" t="s">
        <v>18</v>
      </c>
      <c r="C26" s="16">
        <v>4750000</v>
      </c>
      <c r="D26" s="16">
        <v>3117455</v>
      </c>
      <c r="E26" s="18">
        <f t="shared" si="0"/>
        <v>65.63063157894737</v>
      </c>
    </row>
    <row r="27" spans="1:6" ht="16.5" customHeight="1">
      <c r="A27" s="31" t="s">
        <v>67</v>
      </c>
      <c r="B27" s="15" t="s">
        <v>19</v>
      </c>
      <c r="C27" s="16">
        <v>4750000</v>
      </c>
      <c r="D27" s="16">
        <v>2119320</v>
      </c>
      <c r="E27" s="18">
        <f t="shared" si="0"/>
        <v>44.61726315789474</v>
      </c>
      <c r="F27" s="30"/>
    </row>
    <row r="28" spans="1:5" ht="16.5" customHeight="1">
      <c r="A28" s="31" t="s">
        <v>67</v>
      </c>
      <c r="B28" s="15" t="s">
        <v>330</v>
      </c>
      <c r="C28" s="16">
        <v>3000000</v>
      </c>
      <c r="D28" s="16"/>
      <c r="E28" s="18">
        <f t="shared" si="0"/>
        <v>0</v>
      </c>
    </row>
    <row r="29" spans="1:5" ht="16.5" customHeight="1">
      <c r="A29" s="31" t="s">
        <v>67</v>
      </c>
      <c r="B29" s="15" t="s">
        <v>424</v>
      </c>
      <c r="C29" s="16">
        <v>3000000</v>
      </c>
      <c r="D29" s="16"/>
      <c r="E29" s="18">
        <f t="shared" si="0"/>
        <v>0</v>
      </c>
    </row>
    <row r="30" spans="1:5" ht="16.5" customHeight="1">
      <c r="A30" s="31" t="s">
        <v>67</v>
      </c>
      <c r="B30" s="15" t="s">
        <v>353</v>
      </c>
      <c r="C30" s="16">
        <v>0</v>
      </c>
      <c r="D30" s="16"/>
      <c r="E30" s="18" t="str">
        <f t="shared" si="0"/>
        <v>-</v>
      </c>
    </row>
    <row r="31" spans="1:5" ht="16.5" customHeight="1">
      <c r="A31" s="31" t="s">
        <v>63</v>
      </c>
      <c r="B31" s="15" t="s">
        <v>54</v>
      </c>
      <c r="C31" s="16">
        <v>1500000</v>
      </c>
      <c r="D31" s="16">
        <v>750000</v>
      </c>
      <c r="E31" s="18">
        <f t="shared" si="0"/>
        <v>50</v>
      </c>
    </row>
    <row r="32" spans="1:6" ht="16.5" customHeight="1">
      <c r="A32" s="31" t="s">
        <v>62</v>
      </c>
      <c r="B32" s="15" t="s">
        <v>29</v>
      </c>
      <c r="C32" s="16">
        <v>0</v>
      </c>
      <c r="D32" s="16"/>
      <c r="E32" s="18" t="str">
        <f t="shared" si="0"/>
        <v>-</v>
      </c>
      <c r="F32" s="30"/>
    </row>
    <row r="33" spans="1:6" ht="16.5" customHeight="1">
      <c r="A33" s="31" t="s">
        <v>62</v>
      </c>
      <c r="B33" s="15" t="s">
        <v>420</v>
      </c>
      <c r="C33" s="16">
        <v>14500000</v>
      </c>
      <c r="D33" s="16">
        <v>3665554</v>
      </c>
      <c r="E33" s="18">
        <f t="shared" si="0"/>
        <v>25.27968275862069</v>
      </c>
      <c r="F33" s="30"/>
    </row>
    <row r="34" spans="1:6" ht="16.5" customHeight="1">
      <c r="A34" s="31" t="s">
        <v>62</v>
      </c>
      <c r="B34" s="15" t="s">
        <v>400</v>
      </c>
      <c r="C34" s="16">
        <v>22500000</v>
      </c>
      <c r="D34" s="16">
        <v>7166936</v>
      </c>
      <c r="E34" s="18">
        <f t="shared" si="0"/>
        <v>31.853048888888893</v>
      </c>
      <c r="F34" s="30"/>
    </row>
    <row r="35" spans="1:5" ht="16.5" customHeight="1">
      <c r="A35" s="31" t="s">
        <v>154</v>
      </c>
      <c r="B35" s="15" t="s">
        <v>155</v>
      </c>
      <c r="C35" s="16">
        <v>0</v>
      </c>
      <c r="D35" s="16"/>
      <c r="E35" s="18" t="str">
        <f t="shared" si="0"/>
        <v>-</v>
      </c>
    </row>
    <row r="36" spans="1:5" ht="16.5" customHeight="1">
      <c r="A36" s="31" t="s">
        <v>162</v>
      </c>
      <c r="B36" s="15" t="s">
        <v>176</v>
      </c>
      <c r="C36" s="16">
        <f>45000000+4750000</f>
        <v>49750000</v>
      </c>
      <c r="D36" s="16">
        <v>24875009</v>
      </c>
      <c r="E36" s="18">
        <f t="shared" si="0"/>
        <v>50.00001809045226</v>
      </c>
    </row>
    <row r="37" spans="1:5" ht="16.5" customHeight="1">
      <c r="A37" s="31" t="s">
        <v>219</v>
      </c>
      <c r="B37" s="15" t="s">
        <v>310</v>
      </c>
      <c r="C37" s="16">
        <v>64000000</v>
      </c>
      <c r="D37" s="16">
        <v>11122523</v>
      </c>
      <c r="E37" s="18">
        <f t="shared" si="0"/>
        <v>17.378942187499998</v>
      </c>
    </row>
    <row r="38" spans="1:5" ht="16.5" customHeight="1">
      <c r="A38" s="12">
        <v>13.25</v>
      </c>
      <c r="B38" s="15" t="s">
        <v>322</v>
      </c>
      <c r="C38" s="16">
        <v>0</v>
      </c>
      <c r="D38" s="16"/>
      <c r="E38" s="18" t="str">
        <f t="shared" si="0"/>
        <v>-</v>
      </c>
    </row>
    <row r="39" spans="1:5" ht="16.5" customHeight="1">
      <c r="A39" s="31" t="s">
        <v>220</v>
      </c>
      <c r="B39" s="15" t="s">
        <v>21</v>
      </c>
      <c r="C39" s="16">
        <v>0</v>
      </c>
      <c r="D39" s="16"/>
      <c r="E39" s="18" t="str">
        <f t="shared" si="0"/>
        <v>-</v>
      </c>
    </row>
    <row r="40" spans="1:5" ht="16.5" customHeight="1">
      <c r="A40" s="31">
        <v>13.27</v>
      </c>
      <c r="B40" s="15" t="s">
        <v>311</v>
      </c>
      <c r="C40" s="16">
        <v>0</v>
      </c>
      <c r="D40" s="16"/>
      <c r="E40" s="18" t="str">
        <f t="shared" si="0"/>
        <v>-</v>
      </c>
    </row>
    <row r="41" spans="1:5" ht="16.5" customHeight="1">
      <c r="A41" s="31">
        <v>13.28</v>
      </c>
      <c r="B41" s="15" t="s">
        <v>228</v>
      </c>
      <c r="C41" s="16">
        <v>16000000</v>
      </c>
      <c r="D41" s="16">
        <v>4925935</v>
      </c>
      <c r="E41" s="18">
        <f t="shared" si="0"/>
        <v>30.78709375</v>
      </c>
    </row>
    <row r="42" spans="1:5" ht="16.5" customHeight="1">
      <c r="A42" s="31">
        <v>13.29</v>
      </c>
      <c r="B42" s="15" t="s">
        <v>412</v>
      </c>
      <c r="C42" s="16">
        <v>0</v>
      </c>
      <c r="D42" s="16"/>
      <c r="E42" s="18" t="str">
        <f t="shared" si="0"/>
        <v>-</v>
      </c>
    </row>
    <row r="43" spans="1:5" ht="16.5" customHeight="1">
      <c r="A43" s="31" t="s">
        <v>413</v>
      </c>
      <c r="B43" s="15" t="s">
        <v>414</v>
      </c>
      <c r="C43" s="16">
        <v>79000000</v>
      </c>
      <c r="D43" s="16">
        <v>96903516</v>
      </c>
      <c r="E43" s="18">
        <f t="shared" si="0"/>
        <v>122.66267848101266</v>
      </c>
    </row>
    <row r="44" spans="1:5" ht="16.5" customHeight="1">
      <c r="A44" s="31" t="s">
        <v>421</v>
      </c>
      <c r="B44" s="15" t="s">
        <v>422</v>
      </c>
      <c r="C44" s="16">
        <v>35497409</v>
      </c>
      <c r="D44" s="16">
        <v>35497409</v>
      </c>
      <c r="E44" s="18">
        <f t="shared" si="0"/>
        <v>100</v>
      </c>
    </row>
    <row r="45" spans="1:5" ht="16.5" customHeight="1">
      <c r="A45" s="31"/>
      <c r="B45" s="15"/>
      <c r="C45" s="16"/>
      <c r="D45" s="16"/>
      <c r="E45" s="18"/>
    </row>
    <row r="46" spans="1:5" ht="16.5" customHeight="1" thickBot="1">
      <c r="A46" s="32"/>
      <c r="B46" s="33" t="s">
        <v>249</v>
      </c>
      <c r="C46" s="34">
        <f>SUM(C3:C45)</f>
        <v>474508971</v>
      </c>
      <c r="D46" s="34">
        <f>SUM(D3:D45)</f>
        <v>259039632</v>
      </c>
      <c r="E46" s="35">
        <f>IF(C46=0,"-",$D46/C46*100)</f>
        <v>54.59109265186053</v>
      </c>
    </row>
  </sheetData>
  <printOptions/>
  <pageMargins left="0.41" right="0.17" top="1.02" bottom="0.18" header="0.38" footer="0.18"/>
  <pageSetup firstPageNumber="19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2"/>
  <sheetViews>
    <sheetView workbookViewId="0" topLeftCell="A1">
      <pane xSplit="1" ySplit="2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17" sqref="E17"/>
    </sheetView>
  </sheetViews>
  <sheetFormatPr defaultColWidth="9.00390625" defaultRowHeight="18" customHeight="1"/>
  <cols>
    <col min="1" max="1" width="7.00390625" style="96" customWidth="1"/>
    <col min="2" max="2" width="43.125" style="22" customWidth="1"/>
    <col min="3" max="4" width="15.75390625" style="24" customWidth="1"/>
    <col min="5" max="5" width="11.75390625" style="97" customWidth="1"/>
    <col min="6" max="6" width="10.125" style="3" bestFit="1" customWidth="1"/>
    <col min="7" max="16384" width="9.125" style="3" customWidth="1"/>
  </cols>
  <sheetData>
    <row r="1" spans="1:5" ht="18" customHeight="1">
      <c r="A1" s="26" t="s">
        <v>35</v>
      </c>
      <c r="B1" s="27" t="s">
        <v>57</v>
      </c>
      <c r="C1" s="105" t="s">
        <v>347</v>
      </c>
      <c r="D1" s="105" t="s">
        <v>346</v>
      </c>
      <c r="E1" s="2" t="s">
        <v>60</v>
      </c>
    </row>
    <row r="2" spans="1:5" ht="18" customHeight="1" thickBot="1">
      <c r="A2" s="28" t="s">
        <v>34</v>
      </c>
      <c r="B2" s="29"/>
      <c r="C2" s="7">
        <v>2003</v>
      </c>
      <c r="D2" s="120">
        <v>37802</v>
      </c>
      <c r="E2" s="8" t="s">
        <v>454</v>
      </c>
    </row>
    <row r="3" spans="1:5" ht="18" customHeight="1">
      <c r="A3" s="98"/>
      <c r="B3" s="99"/>
      <c r="C3" s="106"/>
      <c r="D3" s="106"/>
      <c r="E3" s="107" t="str">
        <f aca="true" t="shared" si="0" ref="E3:E19">IF(C3=0,"-",$D3/C3*100)</f>
        <v>-</v>
      </c>
    </row>
    <row r="4" spans="1:5" ht="18" customHeight="1">
      <c r="A4" s="9" t="s">
        <v>73</v>
      </c>
      <c r="B4" s="15" t="s">
        <v>383</v>
      </c>
      <c r="C4" s="78">
        <v>3000000</v>
      </c>
      <c r="D4" s="78">
        <v>647101</v>
      </c>
      <c r="E4" s="18">
        <f t="shared" si="0"/>
        <v>21.57003333333333</v>
      </c>
    </row>
    <row r="5" spans="1:5" ht="18" customHeight="1">
      <c r="A5" s="9" t="s">
        <v>79</v>
      </c>
      <c r="B5" s="15" t="s">
        <v>384</v>
      </c>
      <c r="C5" s="78">
        <v>7000000</v>
      </c>
      <c r="D5" s="78">
        <v>2266376</v>
      </c>
      <c r="E5" s="18">
        <f t="shared" si="0"/>
        <v>32.3768</v>
      </c>
    </row>
    <row r="6" spans="1:5" ht="18" customHeight="1">
      <c r="A6" s="9" t="s">
        <v>78</v>
      </c>
      <c r="B6" s="15" t="s">
        <v>385</v>
      </c>
      <c r="C6" s="78">
        <v>78000000</v>
      </c>
      <c r="D6" s="78">
        <v>39000000</v>
      </c>
      <c r="E6" s="18">
        <f t="shared" si="0"/>
        <v>50</v>
      </c>
    </row>
    <row r="7" spans="1:5" ht="18" customHeight="1">
      <c r="A7" s="9" t="s">
        <v>77</v>
      </c>
      <c r="B7" s="15" t="s">
        <v>386</v>
      </c>
      <c r="C7" s="78">
        <v>6000000</v>
      </c>
      <c r="D7" s="78">
        <v>5128232</v>
      </c>
      <c r="E7" s="18">
        <f t="shared" si="0"/>
        <v>85.47053333333334</v>
      </c>
    </row>
    <row r="8" spans="1:5" ht="18" customHeight="1">
      <c r="A8" s="9" t="s">
        <v>76</v>
      </c>
      <c r="B8" s="15" t="s">
        <v>387</v>
      </c>
      <c r="C8" s="78">
        <v>9000000</v>
      </c>
      <c r="D8" s="78">
        <v>4500000</v>
      </c>
      <c r="E8" s="18">
        <f t="shared" si="0"/>
        <v>50</v>
      </c>
    </row>
    <row r="9" spans="1:5" ht="18" customHeight="1">
      <c r="A9" s="9" t="s">
        <v>75</v>
      </c>
      <c r="B9" s="15" t="s">
        <v>388</v>
      </c>
      <c r="C9" s="78">
        <v>4000000</v>
      </c>
      <c r="D9" s="78">
        <v>3150000</v>
      </c>
      <c r="E9" s="18">
        <f t="shared" si="0"/>
        <v>78.75</v>
      </c>
    </row>
    <row r="10" spans="1:6" s="109" customFormat="1" ht="18" customHeight="1">
      <c r="A10" s="9" t="s">
        <v>74</v>
      </c>
      <c r="B10" s="15" t="s">
        <v>183</v>
      </c>
      <c r="C10" s="78">
        <v>0</v>
      </c>
      <c r="D10" s="78"/>
      <c r="E10" s="18" t="str">
        <f t="shared" si="0"/>
        <v>-</v>
      </c>
      <c r="F10" s="108"/>
    </row>
    <row r="11" spans="1:5" s="109" customFormat="1" ht="18" customHeight="1">
      <c r="A11" s="9" t="s">
        <v>74</v>
      </c>
      <c r="B11" s="15" t="s">
        <v>358</v>
      </c>
      <c r="C11" s="78">
        <v>0</v>
      </c>
      <c r="D11" s="78"/>
      <c r="E11" s="18" t="str">
        <f t="shared" si="0"/>
        <v>-</v>
      </c>
    </row>
    <row r="12" spans="1:5" ht="18" customHeight="1">
      <c r="A12" s="9" t="s">
        <v>74</v>
      </c>
      <c r="B12" s="15" t="s">
        <v>389</v>
      </c>
      <c r="C12" s="78">
        <v>5000000</v>
      </c>
      <c r="D12" s="78">
        <v>2851371</v>
      </c>
      <c r="E12" s="18">
        <f t="shared" si="0"/>
        <v>57.02741999999999</v>
      </c>
    </row>
    <row r="13" spans="1:6" ht="18" customHeight="1">
      <c r="A13" s="9" t="s">
        <v>72</v>
      </c>
      <c r="B13" s="15" t="s">
        <v>232</v>
      </c>
      <c r="C13" s="78">
        <v>10000000</v>
      </c>
      <c r="D13" s="78">
        <v>4787760</v>
      </c>
      <c r="E13" s="18">
        <f t="shared" si="0"/>
        <v>47.8776</v>
      </c>
      <c r="F13" s="110"/>
    </row>
    <row r="14" spans="1:5" ht="18" customHeight="1">
      <c r="A14" s="9" t="s">
        <v>72</v>
      </c>
      <c r="B14" s="15" t="s">
        <v>403</v>
      </c>
      <c r="C14" s="78">
        <v>2000000</v>
      </c>
      <c r="D14" s="78"/>
      <c r="E14" s="18">
        <f t="shared" si="0"/>
        <v>0</v>
      </c>
    </row>
    <row r="15" spans="1:5" ht="18" customHeight="1">
      <c r="A15" s="9" t="s">
        <v>72</v>
      </c>
      <c r="B15" s="15" t="s">
        <v>404</v>
      </c>
      <c r="C15" s="78">
        <v>15200000</v>
      </c>
      <c r="D15" s="78">
        <v>7604217</v>
      </c>
      <c r="E15" s="18">
        <f t="shared" si="0"/>
        <v>50.02774342105263</v>
      </c>
    </row>
    <row r="16" spans="1:5" ht="18" customHeight="1">
      <c r="A16" s="9" t="s">
        <v>72</v>
      </c>
      <c r="B16" s="15" t="s">
        <v>340</v>
      </c>
      <c r="C16" s="78">
        <v>0</v>
      </c>
      <c r="D16" s="78"/>
      <c r="E16" s="18" t="str">
        <f t="shared" si="0"/>
        <v>-</v>
      </c>
    </row>
    <row r="17" spans="1:5" ht="18" customHeight="1">
      <c r="A17" s="9" t="s">
        <v>71</v>
      </c>
      <c r="B17" s="15" t="s">
        <v>390</v>
      </c>
      <c r="C17" s="78">
        <v>23300000</v>
      </c>
      <c r="D17" s="78">
        <v>3728768</v>
      </c>
      <c r="E17" s="18">
        <f t="shared" si="0"/>
        <v>16.003296137339056</v>
      </c>
    </row>
    <row r="18" spans="1:5" ht="18" customHeight="1">
      <c r="A18" s="9" t="s">
        <v>71</v>
      </c>
      <c r="B18" s="15" t="s">
        <v>394</v>
      </c>
      <c r="C18" s="78">
        <v>0</v>
      </c>
      <c r="D18" s="78"/>
      <c r="E18" s="18" t="str">
        <f t="shared" si="0"/>
        <v>-</v>
      </c>
    </row>
    <row r="19" spans="1:5" ht="18" customHeight="1">
      <c r="A19" s="9" t="s">
        <v>335</v>
      </c>
      <c r="B19" s="15" t="s">
        <v>338</v>
      </c>
      <c r="C19" s="78">
        <v>0</v>
      </c>
      <c r="D19" s="78"/>
      <c r="E19" s="18" t="str">
        <f t="shared" si="0"/>
        <v>-</v>
      </c>
    </row>
    <row r="20" spans="1:5" ht="18" customHeight="1">
      <c r="A20" s="9"/>
      <c r="B20" s="15"/>
      <c r="C20" s="78"/>
      <c r="D20" s="78"/>
      <c r="E20" s="18"/>
    </row>
    <row r="21" spans="1:5" ht="18" customHeight="1">
      <c r="A21" s="17"/>
      <c r="B21" s="15"/>
      <c r="C21" s="78"/>
      <c r="D21" s="78"/>
      <c r="E21" s="18"/>
    </row>
    <row r="22" spans="1:5" ht="18" customHeight="1" thickBot="1">
      <c r="A22" s="79"/>
      <c r="B22" s="33" t="s">
        <v>249</v>
      </c>
      <c r="C22" s="111">
        <f>SUM(C4:C21)</f>
        <v>162500000</v>
      </c>
      <c r="D22" s="111">
        <f>SUM(D4:D21)</f>
        <v>73663825</v>
      </c>
      <c r="E22" s="35">
        <f>IF(C22=0,"-",$D22/C22*100)</f>
        <v>45.33158461538462</v>
      </c>
    </row>
    <row r="23" spans="3:5" ht="18" customHeight="1">
      <c r="C23" s="112"/>
      <c r="D23" s="112"/>
      <c r="E23" s="58"/>
    </row>
    <row r="24" spans="3:5" ht="18" customHeight="1">
      <c r="C24" s="23"/>
      <c r="D24" s="23"/>
      <c r="E24" s="58"/>
    </row>
    <row r="25" ht="18" customHeight="1">
      <c r="E25" s="58"/>
    </row>
    <row r="26" ht="18" customHeight="1">
      <c r="E26" s="58"/>
    </row>
    <row r="27" ht="18" customHeight="1">
      <c r="E27" s="58"/>
    </row>
    <row r="28" ht="18" customHeight="1">
      <c r="E28" s="58"/>
    </row>
    <row r="29" ht="18" customHeight="1">
      <c r="E29" s="58"/>
    </row>
    <row r="30" ht="18" customHeight="1">
      <c r="E30" s="58"/>
    </row>
    <row r="31" ht="18" customHeight="1">
      <c r="E31" s="58"/>
    </row>
    <row r="32" ht="18" customHeight="1">
      <c r="E32" s="58"/>
    </row>
    <row r="33" ht="18" customHeight="1">
      <c r="E33" s="58"/>
    </row>
    <row r="34" ht="18" customHeight="1">
      <c r="E34" s="58"/>
    </row>
    <row r="35" ht="18" customHeight="1">
      <c r="E35" s="58"/>
    </row>
    <row r="36" ht="18" customHeight="1">
      <c r="E36" s="58"/>
    </row>
    <row r="37" ht="18" customHeight="1">
      <c r="E37" s="58"/>
    </row>
    <row r="38" ht="18" customHeight="1">
      <c r="E38" s="58"/>
    </row>
    <row r="39" ht="18" customHeight="1">
      <c r="E39" s="58"/>
    </row>
    <row r="40" ht="18" customHeight="1">
      <c r="E40" s="58"/>
    </row>
    <row r="41" ht="18" customHeight="1">
      <c r="E41" s="58"/>
    </row>
    <row r="42" ht="18" customHeight="1">
      <c r="E42" s="58"/>
    </row>
    <row r="43" ht="18" customHeight="1">
      <c r="E43" s="58"/>
    </row>
    <row r="44" ht="18" customHeight="1">
      <c r="E44" s="58"/>
    </row>
    <row r="45" ht="18" customHeight="1">
      <c r="E45" s="58"/>
    </row>
    <row r="46" ht="18" customHeight="1">
      <c r="E46" s="58"/>
    </row>
    <row r="47" ht="18" customHeight="1">
      <c r="E47" s="58"/>
    </row>
    <row r="48" ht="18" customHeight="1">
      <c r="E48" s="58"/>
    </row>
    <row r="49" ht="18" customHeight="1">
      <c r="E49" s="58"/>
    </row>
    <row r="50" ht="18" customHeight="1">
      <c r="E50" s="58"/>
    </row>
    <row r="51" ht="18" customHeight="1">
      <c r="E51" s="58"/>
    </row>
    <row r="52" ht="18" customHeight="1">
      <c r="E52" s="58"/>
    </row>
    <row r="53" ht="18" customHeight="1">
      <c r="E53" s="58"/>
    </row>
    <row r="54" ht="18" customHeight="1">
      <c r="E54" s="58"/>
    </row>
    <row r="55" ht="18" customHeight="1">
      <c r="E55" s="58"/>
    </row>
    <row r="56" ht="18" customHeight="1">
      <c r="E56" s="58"/>
    </row>
    <row r="57" ht="18" customHeight="1">
      <c r="E57" s="58"/>
    </row>
    <row r="58" ht="18" customHeight="1">
      <c r="E58" s="58"/>
    </row>
    <row r="59" ht="18" customHeight="1">
      <c r="E59" s="58"/>
    </row>
    <row r="60" ht="18" customHeight="1">
      <c r="E60" s="58"/>
    </row>
    <row r="61" ht="18" customHeight="1">
      <c r="E61" s="58"/>
    </row>
    <row r="62" ht="18" customHeight="1">
      <c r="E62" s="58"/>
    </row>
    <row r="63" ht="18" customHeight="1">
      <c r="E63" s="58"/>
    </row>
    <row r="64" ht="18" customHeight="1">
      <c r="E64" s="58"/>
    </row>
    <row r="65" ht="18" customHeight="1">
      <c r="E65" s="58"/>
    </row>
    <row r="66" ht="18" customHeight="1">
      <c r="E66" s="58"/>
    </row>
    <row r="67" ht="18" customHeight="1">
      <c r="E67" s="58"/>
    </row>
    <row r="68" ht="18" customHeight="1">
      <c r="E68" s="58"/>
    </row>
    <row r="69" ht="18" customHeight="1">
      <c r="E69" s="58"/>
    </row>
    <row r="70" ht="18" customHeight="1">
      <c r="E70" s="58"/>
    </row>
    <row r="71" ht="18" customHeight="1">
      <c r="E71" s="58"/>
    </row>
    <row r="72" ht="18" customHeight="1">
      <c r="E72" s="58"/>
    </row>
    <row r="73" ht="18" customHeight="1">
      <c r="E73" s="58"/>
    </row>
    <row r="74" ht="18" customHeight="1">
      <c r="E74" s="58"/>
    </row>
    <row r="75" ht="18" customHeight="1">
      <c r="E75" s="58"/>
    </row>
    <row r="76" ht="18" customHeight="1">
      <c r="E76" s="58"/>
    </row>
    <row r="77" ht="18" customHeight="1">
      <c r="E77" s="58"/>
    </row>
    <row r="78" ht="18" customHeight="1">
      <c r="E78" s="58"/>
    </row>
    <row r="79" ht="18" customHeight="1">
      <c r="E79" s="58"/>
    </row>
    <row r="80" ht="18" customHeight="1">
      <c r="E80" s="58"/>
    </row>
    <row r="81" ht="18" customHeight="1">
      <c r="E81" s="58"/>
    </row>
    <row r="82" ht="18" customHeight="1">
      <c r="E82" s="58"/>
    </row>
    <row r="83" ht="18" customHeight="1">
      <c r="E83" s="58"/>
    </row>
    <row r="84" ht="18" customHeight="1">
      <c r="E84" s="58"/>
    </row>
    <row r="85" ht="18" customHeight="1">
      <c r="E85" s="58"/>
    </row>
    <row r="86" ht="18" customHeight="1">
      <c r="E86" s="58"/>
    </row>
    <row r="87" ht="18" customHeight="1">
      <c r="E87" s="58"/>
    </row>
    <row r="88" ht="18" customHeight="1">
      <c r="E88" s="58"/>
    </row>
    <row r="89" ht="18" customHeight="1">
      <c r="E89" s="58"/>
    </row>
    <row r="90" ht="18" customHeight="1">
      <c r="E90" s="58"/>
    </row>
    <row r="91" ht="18" customHeight="1">
      <c r="E91" s="58"/>
    </row>
    <row r="92" ht="18" customHeight="1">
      <c r="E92" s="58"/>
    </row>
    <row r="93" ht="18" customHeight="1">
      <c r="E93" s="58"/>
    </row>
    <row r="94" ht="18" customHeight="1">
      <c r="E94" s="58"/>
    </row>
    <row r="95" ht="18" customHeight="1">
      <c r="E95" s="58"/>
    </row>
    <row r="96" ht="18" customHeight="1">
      <c r="E96" s="58"/>
    </row>
    <row r="97" ht="18" customHeight="1">
      <c r="E97" s="58"/>
    </row>
    <row r="98" ht="18" customHeight="1">
      <c r="E98" s="58"/>
    </row>
    <row r="99" ht="18" customHeight="1">
      <c r="E99" s="58"/>
    </row>
    <row r="100" ht="18" customHeight="1">
      <c r="E100" s="58"/>
    </row>
    <row r="101" ht="18" customHeight="1">
      <c r="E101" s="113"/>
    </row>
    <row r="102" ht="18" customHeight="1">
      <c r="E102" s="113"/>
    </row>
    <row r="103" ht="18" customHeight="1">
      <c r="E103" s="113"/>
    </row>
    <row r="104" ht="18" customHeight="1">
      <c r="E104" s="113"/>
    </row>
    <row r="105" ht="18" customHeight="1">
      <c r="E105" s="113"/>
    </row>
    <row r="106" ht="18" customHeight="1">
      <c r="E106" s="113"/>
    </row>
    <row r="107" ht="18" customHeight="1">
      <c r="E107" s="113"/>
    </row>
    <row r="108" ht="18" customHeight="1">
      <c r="E108" s="113"/>
    </row>
    <row r="109" ht="18" customHeight="1">
      <c r="E109" s="113"/>
    </row>
    <row r="110" ht="18" customHeight="1">
      <c r="E110" s="113"/>
    </row>
    <row r="111" ht="18" customHeight="1">
      <c r="E111" s="113"/>
    </row>
    <row r="112" ht="18" customHeight="1">
      <c r="E112" s="113"/>
    </row>
    <row r="113" ht="18" customHeight="1">
      <c r="E113" s="113"/>
    </row>
    <row r="114" ht="18" customHeight="1">
      <c r="E114" s="113"/>
    </row>
    <row r="115" ht="18" customHeight="1">
      <c r="E115" s="113"/>
    </row>
    <row r="116" ht="18" customHeight="1">
      <c r="E116" s="113"/>
    </row>
    <row r="117" ht="18" customHeight="1">
      <c r="E117" s="113"/>
    </row>
    <row r="118" ht="18" customHeight="1">
      <c r="E118" s="113"/>
    </row>
    <row r="119" ht="18" customHeight="1">
      <c r="E119" s="113"/>
    </row>
    <row r="120" ht="18" customHeight="1">
      <c r="E120" s="113"/>
    </row>
    <row r="121" ht="18" customHeight="1">
      <c r="E121" s="113"/>
    </row>
    <row r="122" ht="18" customHeight="1">
      <c r="E122" s="113"/>
    </row>
    <row r="123" ht="18" customHeight="1">
      <c r="E123" s="113"/>
    </row>
    <row r="124" ht="18" customHeight="1">
      <c r="E124" s="113"/>
    </row>
    <row r="125" ht="18" customHeight="1">
      <c r="E125" s="113"/>
    </row>
    <row r="126" ht="18" customHeight="1">
      <c r="E126" s="113"/>
    </row>
    <row r="127" ht="18" customHeight="1">
      <c r="E127" s="113"/>
    </row>
    <row r="128" ht="18" customHeight="1">
      <c r="E128" s="113"/>
    </row>
    <row r="129" ht="18" customHeight="1">
      <c r="E129" s="113"/>
    </row>
    <row r="130" ht="18" customHeight="1">
      <c r="E130" s="113"/>
    </row>
    <row r="131" ht="18" customHeight="1">
      <c r="E131" s="113"/>
    </row>
    <row r="132" ht="18" customHeight="1">
      <c r="E132" s="113"/>
    </row>
    <row r="133" ht="18" customHeight="1">
      <c r="E133" s="113"/>
    </row>
    <row r="134" ht="18" customHeight="1">
      <c r="E134" s="113"/>
    </row>
    <row r="135" ht="18" customHeight="1">
      <c r="E135" s="113"/>
    </row>
    <row r="136" ht="18" customHeight="1">
      <c r="E136" s="113"/>
    </row>
    <row r="137" ht="18" customHeight="1">
      <c r="E137" s="113"/>
    </row>
    <row r="138" ht="18" customHeight="1">
      <c r="E138" s="113"/>
    </row>
    <row r="139" ht="18" customHeight="1">
      <c r="E139" s="113"/>
    </row>
    <row r="140" ht="18" customHeight="1">
      <c r="E140" s="113"/>
    </row>
    <row r="141" ht="18" customHeight="1">
      <c r="E141" s="113"/>
    </row>
    <row r="142" ht="18" customHeight="1">
      <c r="E142" s="113"/>
    </row>
    <row r="143" ht="18" customHeight="1">
      <c r="E143" s="113"/>
    </row>
    <row r="144" ht="18" customHeight="1">
      <c r="E144" s="113"/>
    </row>
    <row r="145" ht="18" customHeight="1">
      <c r="E145" s="113"/>
    </row>
    <row r="146" ht="18" customHeight="1">
      <c r="E146" s="113"/>
    </row>
    <row r="147" ht="18" customHeight="1">
      <c r="E147" s="113"/>
    </row>
    <row r="148" ht="18" customHeight="1">
      <c r="E148" s="113"/>
    </row>
    <row r="149" ht="18" customHeight="1">
      <c r="E149" s="113"/>
    </row>
    <row r="150" ht="18" customHeight="1">
      <c r="E150" s="113"/>
    </row>
    <row r="151" ht="18" customHeight="1">
      <c r="E151" s="113"/>
    </row>
    <row r="152" ht="18" customHeight="1">
      <c r="E152" s="113"/>
    </row>
    <row r="153" ht="18" customHeight="1">
      <c r="E153" s="113"/>
    </row>
    <row r="154" ht="18" customHeight="1">
      <c r="E154" s="113"/>
    </row>
    <row r="155" ht="18" customHeight="1">
      <c r="E155" s="113"/>
    </row>
    <row r="156" ht="18" customHeight="1">
      <c r="E156" s="113"/>
    </row>
    <row r="157" ht="18" customHeight="1">
      <c r="E157" s="113"/>
    </row>
    <row r="158" ht="18" customHeight="1">
      <c r="E158" s="113"/>
    </row>
    <row r="159" ht="18" customHeight="1">
      <c r="E159" s="113"/>
    </row>
    <row r="160" ht="18" customHeight="1">
      <c r="E160" s="113"/>
    </row>
    <row r="161" ht="18" customHeight="1">
      <c r="E161" s="113"/>
    </row>
    <row r="162" ht="18" customHeight="1">
      <c r="E162" s="113"/>
    </row>
    <row r="163" ht="18" customHeight="1">
      <c r="E163" s="113"/>
    </row>
    <row r="164" ht="18" customHeight="1">
      <c r="E164" s="113"/>
    </row>
    <row r="165" ht="18" customHeight="1">
      <c r="E165" s="113"/>
    </row>
    <row r="166" ht="18" customHeight="1">
      <c r="E166" s="113"/>
    </row>
    <row r="167" ht="18" customHeight="1">
      <c r="E167" s="113"/>
    </row>
    <row r="168" ht="18" customHeight="1">
      <c r="E168" s="113"/>
    </row>
    <row r="169" ht="18" customHeight="1">
      <c r="E169" s="113"/>
    </row>
    <row r="170" ht="18" customHeight="1">
      <c r="E170" s="113"/>
    </row>
    <row r="171" ht="18" customHeight="1">
      <c r="E171" s="113"/>
    </row>
    <row r="172" ht="18" customHeight="1">
      <c r="E172" s="113"/>
    </row>
    <row r="173" ht="18" customHeight="1">
      <c r="E173" s="113"/>
    </row>
    <row r="174" ht="18" customHeight="1">
      <c r="E174" s="113"/>
    </row>
    <row r="175" ht="18" customHeight="1">
      <c r="E175" s="113"/>
    </row>
    <row r="176" ht="18" customHeight="1">
      <c r="E176" s="113"/>
    </row>
    <row r="177" ht="18" customHeight="1">
      <c r="E177" s="113"/>
    </row>
    <row r="178" ht="18" customHeight="1">
      <c r="E178" s="113"/>
    </row>
    <row r="179" ht="18" customHeight="1">
      <c r="E179" s="113"/>
    </row>
    <row r="180" ht="18" customHeight="1">
      <c r="E180" s="113"/>
    </row>
    <row r="181" ht="18" customHeight="1">
      <c r="E181" s="113"/>
    </row>
    <row r="182" ht="18" customHeight="1">
      <c r="E182" s="113"/>
    </row>
    <row r="183" ht="18" customHeight="1">
      <c r="E183" s="113"/>
    </row>
    <row r="184" ht="18" customHeight="1">
      <c r="E184" s="113"/>
    </row>
    <row r="185" ht="18" customHeight="1">
      <c r="E185" s="113"/>
    </row>
    <row r="186" ht="18" customHeight="1">
      <c r="E186" s="113"/>
    </row>
    <row r="187" ht="18" customHeight="1">
      <c r="E187" s="113"/>
    </row>
    <row r="188" ht="18" customHeight="1">
      <c r="E188" s="113"/>
    </row>
    <row r="189" ht="18" customHeight="1">
      <c r="E189" s="113"/>
    </row>
    <row r="190" ht="18" customHeight="1">
      <c r="E190" s="113"/>
    </row>
    <row r="191" ht="18" customHeight="1">
      <c r="E191" s="113"/>
    </row>
    <row r="192" ht="18" customHeight="1">
      <c r="E192" s="113"/>
    </row>
    <row r="193" ht="18" customHeight="1">
      <c r="E193" s="113"/>
    </row>
    <row r="194" ht="18" customHeight="1">
      <c r="E194" s="113"/>
    </row>
    <row r="195" ht="18" customHeight="1">
      <c r="E195" s="113"/>
    </row>
    <row r="196" ht="18" customHeight="1">
      <c r="E196" s="113"/>
    </row>
    <row r="197" ht="18" customHeight="1">
      <c r="E197" s="113"/>
    </row>
    <row r="198" ht="18" customHeight="1">
      <c r="E198" s="113"/>
    </row>
    <row r="199" ht="18" customHeight="1">
      <c r="E199" s="113"/>
    </row>
    <row r="200" ht="18" customHeight="1">
      <c r="E200" s="113"/>
    </row>
    <row r="201" ht="18" customHeight="1">
      <c r="E201" s="113"/>
    </row>
    <row r="202" ht="18" customHeight="1">
      <c r="E202" s="113"/>
    </row>
    <row r="203" ht="18" customHeight="1">
      <c r="E203" s="113"/>
    </row>
    <row r="204" ht="18" customHeight="1">
      <c r="E204" s="113"/>
    </row>
    <row r="205" ht="18" customHeight="1">
      <c r="E205" s="113"/>
    </row>
    <row r="206" ht="18" customHeight="1">
      <c r="E206" s="113"/>
    </row>
    <row r="207" ht="18" customHeight="1">
      <c r="E207" s="113"/>
    </row>
    <row r="208" ht="18" customHeight="1">
      <c r="E208" s="113"/>
    </row>
    <row r="209" ht="18" customHeight="1">
      <c r="E209" s="113"/>
    </row>
    <row r="210" ht="18" customHeight="1">
      <c r="E210" s="113"/>
    </row>
    <row r="211" ht="18" customHeight="1">
      <c r="E211" s="113"/>
    </row>
    <row r="212" ht="18" customHeight="1">
      <c r="E212" s="113"/>
    </row>
    <row r="213" ht="18" customHeight="1">
      <c r="E213" s="113"/>
    </row>
    <row r="214" ht="18" customHeight="1">
      <c r="E214" s="113"/>
    </row>
    <row r="215" ht="18" customHeight="1">
      <c r="E215" s="113"/>
    </row>
    <row r="216" ht="18" customHeight="1">
      <c r="E216" s="113"/>
    </row>
    <row r="217" ht="18" customHeight="1">
      <c r="E217" s="113"/>
    </row>
    <row r="218" ht="18" customHeight="1">
      <c r="E218" s="113"/>
    </row>
    <row r="219" ht="18" customHeight="1">
      <c r="E219" s="113"/>
    </row>
    <row r="220" ht="18" customHeight="1">
      <c r="E220" s="113"/>
    </row>
    <row r="221" ht="18" customHeight="1">
      <c r="E221" s="113"/>
    </row>
    <row r="222" ht="18" customHeight="1">
      <c r="E222" s="113"/>
    </row>
    <row r="223" ht="18" customHeight="1">
      <c r="E223" s="113"/>
    </row>
    <row r="224" ht="18" customHeight="1">
      <c r="E224" s="113"/>
    </row>
    <row r="225" ht="18" customHeight="1">
      <c r="E225" s="113"/>
    </row>
    <row r="226" ht="18" customHeight="1">
      <c r="E226" s="113"/>
    </row>
    <row r="227" ht="18" customHeight="1">
      <c r="E227" s="113"/>
    </row>
    <row r="228" ht="18" customHeight="1">
      <c r="E228" s="113"/>
    </row>
    <row r="229" ht="18" customHeight="1">
      <c r="E229" s="113"/>
    </row>
    <row r="230" ht="18" customHeight="1">
      <c r="E230" s="113"/>
    </row>
    <row r="231" ht="18" customHeight="1">
      <c r="E231" s="113"/>
    </row>
    <row r="232" ht="18" customHeight="1">
      <c r="E232" s="113"/>
    </row>
    <row r="233" ht="18" customHeight="1">
      <c r="E233" s="113"/>
    </row>
    <row r="234" ht="18" customHeight="1">
      <c r="E234" s="113"/>
    </row>
    <row r="235" ht="18" customHeight="1">
      <c r="E235" s="113"/>
    </row>
    <row r="236" ht="18" customHeight="1">
      <c r="E236" s="113"/>
    </row>
    <row r="237" ht="18" customHeight="1">
      <c r="E237" s="113"/>
    </row>
    <row r="238" ht="18" customHeight="1">
      <c r="E238" s="113"/>
    </row>
    <row r="239" ht="18" customHeight="1">
      <c r="E239" s="113"/>
    </row>
    <row r="240" ht="18" customHeight="1">
      <c r="E240" s="113"/>
    </row>
    <row r="241" ht="18" customHeight="1">
      <c r="E241" s="113"/>
    </row>
    <row r="242" ht="18" customHeight="1">
      <c r="E242" s="113"/>
    </row>
    <row r="243" ht="18" customHeight="1">
      <c r="E243" s="113"/>
    </row>
    <row r="244" ht="18" customHeight="1">
      <c r="E244" s="113"/>
    </row>
    <row r="245" ht="18" customHeight="1">
      <c r="E245" s="113"/>
    </row>
    <row r="246" ht="18" customHeight="1">
      <c r="E246" s="113"/>
    </row>
    <row r="247" ht="18" customHeight="1">
      <c r="E247" s="113"/>
    </row>
    <row r="248" ht="18" customHeight="1">
      <c r="E248" s="113"/>
    </row>
    <row r="249" ht="18" customHeight="1">
      <c r="E249" s="113"/>
    </row>
    <row r="250" ht="18" customHeight="1">
      <c r="E250" s="113"/>
    </row>
    <row r="251" ht="18" customHeight="1">
      <c r="E251" s="113"/>
    </row>
    <row r="252" ht="18" customHeight="1">
      <c r="E252" s="113"/>
    </row>
    <row r="253" ht="18" customHeight="1">
      <c r="E253" s="113"/>
    </row>
    <row r="254" ht="18" customHeight="1">
      <c r="E254" s="113"/>
    </row>
    <row r="255" ht="18" customHeight="1">
      <c r="E255" s="113"/>
    </row>
    <row r="256" ht="18" customHeight="1">
      <c r="E256" s="113"/>
    </row>
    <row r="257" ht="18" customHeight="1">
      <c r="E257" s="113"/>
    </row>
    <row r="258" ht="18" customHeight="1">
      <c r="E258" s="113"/>
    </row>
    <row r="259" ht="18" customHeight="1">
      <c r="E259" s="113"/>
    </row>
    <row r="260" ht="18" customHeight="1">
      <c r="E260" s="113"/>
    </row>
    <row r="261" ht="18" customHeight="1">
      <c r="E261" s="113"/>
    </row>
    <row r="262" ht="18" customHeight="1">
      <c r="E262" s="113"/>
    </row>
    <row r="263" ht="18" customHeight="1">
      <c r="E263" s="113"/>
    </row>
    <row r="264" ht="18" customHeight="1">
      <c r="E264" s="113"/>
    </row>
    <row r="265" ht="18" customHeight="1">
      <c r="E265" s="113"/>
    </row>
    <row r="266" ht="18" customHeight="1">
      <c r="E266" s="113"/>
    </row>
    <row r="267" ht="18" customHeight="1">
      <c r="E267" s="113"/>
    </row>
    <row r="268" ht="18" customHeight="1">
      <c r="E268" s="113"/>
    </row>
    <row r="269" ht="18" customHeight="1">
      <c r="E269" s="113"/>
    </row>
    <row r="270" ht="18" customHeight="1">
      <c r="E270" s="113"/>
    </row>
    <row r="271" ht="18" customHeight="1">
      <c r="E271" s="113"/>
    </row>
    <row r="272" ht="18" customHeight="1">
      <c r="E272" s="113"/>
    </row>
    <row r="273" ht="18" customHeight="1">
      <c r="E273" s="113"/>
    </row>
    <row r="274" ht="18" customHeight="1">
      <c r="E274" s="113"/>
    </row>
    <row r="275" ht="18" customHeight="1">
      <c r="E275" s="113"/>
    </row>
    <row r="276" ht="18" customHeight="1">
      <c r="E276" s="113"/>
    </row>
    <row r="277" ht="18" customHeight="1">
      <c r="E277" s="113"/>
    </row>
    <row r="278" ht="18" customHeight="1">
      <c r="E278" s="113"/>
    </row>
    <row r="279" ht="18" customHeight="1">
      <c r="E279" s="113"/>
    </row>
    <row r="280" ht="18" customHeight="1">
      <c r="E280" s="113"/>
    </row>
    <row r="281" ht="18" customHeight="1">
      <c r="E281" s="113"/>
    </row>
    <row r="282" ht="18" customHeight="1">
      <c r="E282" s="113"/>
    </row>
    <row r="283" ht="18" customHeight="1">
      <c r="E283" s="113"/>
    </row>
    <row r="284" ht="18" customHeight="1">
      <c r="E284" s="113"/>
    </row>
    <row r="285" ht="18" customHeight="1">
      <c r="E285" s="113"/>
    </row>
    <row r="286" ht="18" customHeight="1">
      <c r="E286" s="113"/>
    </row>
    <row r="287" ht="18" customHeight="1">
      <c r="E287" s="113"/>
    </row>
    <row r="288" ht="18" customHeight="1">
      <c r="E288" s="113"/>
    </row>
    <row r="289" ht="18" customHeight="1">
      <c r="E289" s="113"/>
    </row>
    <row r="290" ht="18" customHeight="1">
      <c r="E290" s="113"/>
    </row>
    <row r="291" ht="18" customHeight="1">
      <c r="E291" s="113"/>
    </row>
    <row r="292" ht="18" customHeight="1">
      <c r="E292" s="113"/>
    </row>
    <row r="293" ht="18" customHeight="1">
      <c r="E293" s="113"/>
    </row>
    <row r="294" ht="18" customHeight="1">
      <c r="E294" s="113"/>
    </row>
    <row r="295" ht="18" customHeight="1">
      <c r="E295" s="113"/>
    </row>
    <row r="296" ht="18" customHeight="1">
      <c r="E296" s="113"/>
    </row>
    <row r="297" ht="18" customHeight="1">
      <c r="E297" s="113"/>
    </row>
    <row r="298" ht="18" customHeight="1">
      <c r="E298" s="113"/>
    </row>
    <row r="299" ht="18" customHeight="1">
      <c r="E299" s="113"/>
    </row>
    <row r="300" ht="18" customHeight="1">
      <c r="E300" s="113"/>
    </row>
    <row r="301" ht="18" customHeight="1">
      <c r="E301" s="113"/>
    </row>
    <row r="302" ht="18" customHeight="1">
      <c r="E302" s="113"/>
    </row>
    <row r="303" ht="18" customHeight="1">
      <c r="E303" s="113"/>
    </row>
    <row r="304" ht="18" customHeight="1">
      <c r="E304" s="113"/>
    </row>
    <row r="305" ht="18" customHeight="1">
      <c r="E305" s="113"/>
    </row>
    <row r="306" ht="18" customHeight="1">
      <c r="E306" s="113"/>
    </row>
    <row r="307" ht="18" customHeight="1">
      <c r="E307" s="113"/>
    </row>
    <row r="308" ht="18" customHeight="1">
      <c r="E308" s="113"/>
    </row>
    <row r="309" ht="18" customHeight="1">
      <c r="E309" s="113"/>
    </row>
    <row r="310" ht="18" customHeight="1">
      <c r="E310" s="113"/>
    </row>
    <row r="311" ht="18" customHeight="1">
      <c r="E311" s="113"/>
    </row>
    <row r="312" ht="18" customHeight="1">
      <c r="E312" s="113"/>
    </row>
    <row r="313" ht="18" customHeight="1">
      <c r="E313" s="113"/>
    </row>
    <row r="314" ht="18" customHeight="1">
      <c r="E314" s="113"/>
    </row>
    <row r="315" ht="18" customHeight="1">
      <c r="E315" s="113"/>
    </row>
    <row r="316" ht="18" customHeight="1">
      <c r="E316" s="113"/>
    </row>
    <row r="317" ht="18" customHeight="1">
      <c r="E317" s="113"/>
    </row>
    <row r="318" ht="18" customHeight="1">
      <c r="E318" s="113"/>
    </row>
    <row r="319" ht="18" customHeight="1">
      <c r="E319" s="113"/>
    </row>
    <row r="320" ht="18" customHeight="1">
      <c r="E320" s="113"/>
    </row>
    <row r="321" ht="18" customHeight="1">
      <c r="E321" s="113"/>
    </row>
    <row r="322" ht="18" customHeight="1">
      <c r="E322" s="113"/>
    </row>
    <row r="323" ht="18" customHeight="1">
      <c r="E323" s="113"/>
    </row>
    <row r="324" ht="18" customHeight="1">
      <c r="E324" s="113"/>
    </row>
    <row r="325" ht="18" customHeight="1">
      <c r="E325" s="113"/>
    </row>
    <row r="326" ht="18" customHeight="1">
      <c r="E326" s="113"/>
    </row>
    <row r="327" ht="18" customHeight="1">
      <c r="E327" s="113"/>
    </row>
    <row r="328" ht="18" customHeight="1">
      <c r="E328" s="113"/>
    </row>
    <row r="329" ht="18" customHeight="1">
      <c r="E329" s="113"/>
    </row>
    <row r="330" ht="18" customHeight="1">
      <c r="E330" s="113"/>
    </row>
    <row r="331" ht="18" customHeight="1">
      <c r="E331" s="113"/>
    </row>
    <row r="332" ht="18" customHeight="1">
      <c r="E332" s="113"/>
    </row>
    <row r="333" ht="18" customHeight="1">
      <c r="E333" s="113"/>
    </row>
    <row r="334" ht="18" customHeight="1">
      <c r="E334" s="113"/>
    </row>
    <row r="335" ht="18" customHeight="1">
      <c r="E335" s="113"/>
    </row>
    <row r="336" ht="18" customHeight="1">
      <c r="E336" s="113"/>
    </row>
    <row r="337" ht="18" customHeight="1">
      <c r="E337" s="113"/>
    </row>
    <row r="338" ht="18" customHeight="1">
      <c r="E338" s="113"/>
    </row>
    <row r="339" ht="18" customHeight="1">
      <c r="E339" s="113"/>
    </row>
    <row r="340" ht="18" customHeight="1">
      <c r="E340" s="113"/>
    </row>
    <row r="341" ht="18" customHeight="1">
      <c r="E341" s="113"/>
    </row>
    <row r="342" ht="18" customHeight="1">
      <c r="E342" s="113"/>
    </row>
    <row r="343" ht="18" customHeight="1">
      <c r="E343" s="113"/>
    </row>
    <row r="344" ht="18" customHeight="1">
      <c r="E344" s="113"/>
    </row>
    <row r="345" ht="18" customHeight="1">
      <c r="E345" s="113"/>
    </row>
    <row r="346" ht="18" customHeight="1">
      <c r="E346" s="113"/>
    </row>
    <row r="347" ht="18" customHeight="1">
      <c r="E347" s="113"/>
    </row>
    <row r="348" ht="18" customHeight="1">
      <c r="E348" s="113"/>
    </row>
    <row r="349" ht="18" customHeight="1">
      <c r="E349" s="113"/>
    </row>
    <row r="350" ht="18" customHeight="1">
      <c r="E350" s="113"/>
    </row>
    <row r="351" ht="18" customHeight="1">
      <c r="E351" s="113"/>
    </row>
    <row r="352" ht="18" customHeight="1">
      <c r="E352" s="113"/>
    </row>
    <row r="353" ht="18" customHeight="1">
      <c r="E353" s="113"/>
    </row>
    <row r="354" ht="18" customHeight="1">
      <c r="E354" s="113"/>
    </row>
    <row r="355" ht="18" customHeight="1">
      <c r="E355" s="113"/>
    </row>
    <row r="356" ht="18" customHeight="1">
      <c r="E356" s="113"/>
    </row>
    <row r="357" ht="18" customHeight="1">
      <c r="E357" s="113"/>
    </row>
    <row r="358" ht="18" customHeight="1">
      <c r="E358" s="113"/>
    </row>
    <row r="359" ht="18" customHeight="1">
      <c r="E359" s="113"/>
    </row>
    <row r="360" ht="18" customHeight="1">
      <c r="E360" s="113"/>
    </row>
    <row r="361" ht="18" customHeight="1">
      <c r="E361" s="113"/>
    </row>
    <row r="362" ht="18" customHeight="1">
      <c r="E362" s="113"/>
    </row>
    <row r="363" ht="18" customHeight="1">
      <c r="E363" s="113"/>
    </row>
    <row r="364" ht="18" customHeight="1">
      <c r="E364" s="113"/>
    </row>
    <row r="365" ht="18" customHeight="1">
      <c r="E365" s="113"/>
    </row>
    <row r="366" ht="18" customHeight="1">
      <c r="E366" s="113"/>
    </row>
    <row r="367" ht="18" customHeight="1">
      <c r="E367" s="113"/>
    </row>
    <row r="368" ht="18" customHeight="1">
      <c r="E368" s="113"/>
    </row>
    <row r="369" ht="18" customHeight="1">
      <c r="E369" s="113"/>
    </row>
    <row r="370" ht="18" customHeight="1">
      <c r="E370" s="113"/>
    </row>
    <row r="371" ht="18" customHeight="1">
      <c r="E371" s="113"/>
    </row>
    <row r="372" ht="18" customHeight="1">
      <c r="E372" s="113"/>
    </row>
    <row r="373" ht="18" customHeight="1">
      <c r="E373" s="113"/>
    </row>
    <row r="374" ht="18" customHeight="1">
      <c r="E374" s="113"/>
    </row>
    <row r="375" ht="18" customHeight="1">
      <c r="E375" s="113"/>
    </row>
    <row r="376" ht="18" customHeight="1">
      <c r="E376" s="113"/>
    </row>
    <row r="377" ht="18" customHeight="1">
      <c r="E377" s="113"/>
    </row>
    <row r="378" ht="18" customHeight="1">
      <c r="E378" s="113"/>
    </row>
    <row r="379" ht="18" customHeight="1">
      <c r="E379" s="113"/>
    </row>
    <row r="380" ht="18" customHeight="1">
      <c r="E380" s="113"/>
    </row>
    <row r="381" ht="18" customHeight="1">
      <c r="E381" s="113"/>
    </row>
    <row r="382" ht="18" customHeight="1">
      <c r="E382" s="113"/>
    </row>
    <row r="383" ht="18" customHeight="1">
      <c r="E383" s="113"/>
    </row>
    <row r="384" ht="18" customHeight="1">
      <c r="E384" s="113"/>
    </row>
    <row r="385" ht="18" customHeight="1">
      <c r="E385" s="113"/>
    </row>
    <row r="386" ht="18" customHeight="1">
      <c r="E386" s="113"/>
    </row>
    <row r="387" ht="18" customHeight="1">
      <c r="E387" s="113"/>
    </row>
    <row r="388" ht="18" customHeight="1">
      <c r="E388" s="113"/>
    </row>
    <row r="389" ht="18" customHeight="1">
      <c r="E389" s="113"/>
    </row>
    <row r="390" ht="18" customHeight="1">
      <c r="E390" s="113"/>
    </row>
    <row r="391" ht="18" customHeight="1">
      <c r="E391" s="113"/>
    </row>
    <row r="392" ht="18" customHeight="1">
      <c r="E392" s="113"/>
    </row>
    <row r="393" ht="18" customHeight="1">
      <c r="E393" s="113"/>
    </row>
    <row r="394" ht="18" customHeight="1">
      <c r="E394" s="113"/>
    </row>
    <row r="395" ht="18" customHeight="1">
      <c r="E395" s="113"/>
    </row>
    <row r="396" ht="18" customHeight="1">
      <c r="E396" s="113"/>
    </row>
    <row r="397" ht="18" customHeight="1">
      <c r="E397" s="113"/>
    </row>
    <row r="398" ht="18" customHeight="1">
      <c r="E398" s="113"/>
    </row>
    <row r="399" ht="18" customHeight="1">
      <c r="E399" s="113"/>
    </row>
    <row r="400" ht="18" customHeight="1">
      <c r="E400" s="113"/>
    </row>
    <row r="401" ht="18" customHeight="1">
      <c r="E401" s="113"/>
    </row>
    <row r="402" ht="18" customHeight="1">
      <c r="E402" s="113"/>
    </row>
    <row r="403" ht="18" customHeight="1">
      <c r="E403" s="113"/>
    </row>
    <row r="404" ht="18" customHeight="1">
      <c r="E404" s="113"/>
    </row>
    <row r="405" ht="18" customHeight="1">
      <c r="E405" s="113"/>
    </row>
    <row r="406" ht="18" customHeight="1">
      <c r="E406" s="113"/>
    </row>
    <row r="407" ht="18" customHeight="1">
      <c r="E407" s="113"/>
    </row>
    <row r="408" ht="18" customHeight="1">
      <c r="E408" s="113"/>
    </row>
    <row r="409" ht="18" customHeight="1">
      <c r="E409" s="113"/>
    </row>
    <row r="410" ht="18" customHeight="1">
      <c r="E410" s="113"/>
    </row>
    <row r="411" ht="18" customHeight="1">
      <c r="E411" s="113"/>
    </row>
    <row r="412" ht="18" customHeight="1">
      <c r="E412" s="113"/>
    </row>
    <row r="413" ht="18" customHeight="1">
      <c r="E413" s="113"/>
    </row>
    <row r="414" ht="18" customHeight="1">
      <c r="E414" s="113"/>
    </row>
    <row r="415" ht="18" customHeight="1">
      <c r="E415" s="113"/>
    </row>
    <row r="416" ht="18" customHeight="1">
      <c r="E416" s="113"/>
    </row>
    <row r="417" ht="18" customHeight="1">
      <c r="E417" s="113"/>
    </row>
    <row r="418" ht="18" customHeight="1">
      <c r="E418" s="113"/>
    </row>
    <row r="419" ht="18" customHeight="1">
      <c r="E419" s="113"/>
    </row>
    <row r="420" ht="18" customHeight="1">
      <c r="E420" s="113"/>
    </row>
    <row r="421" ht="18" customHeight="1">
      <c r="E421" s="113"/>
    </row>
    <row r="422" ht="18" customHeight="1">
      <c r="E422" s="113"/>
    </row>
    <row r="423" ht="18" customHeight="1">
      <c r="E423" s="113"/>
    </row>
    <row r="424" ht="18" customHeight="1">
      <c r="E424" s="113"/>
    </row>
    <row r="425" ht="18" customHeight="1">
      <c r="E425" s="113"/>
    </row>
    <row r="426" ht="18" customHeight="1">
      <c r="E426" s="113"/>
    </row>
    <row r="427" ht="18" customHeight="1">
      <c r="E427" s="113"/>
    </row>
    <row r="428" ht="18" customHeight="1">
      <c r="E428" s="113"/>
    </row>
    <row r="429" ht="18" customHeight="1">
      <c r="E429" s="113"/>
    </row>
    <row r="430" ht="18" customHeight="1">
      <c r="E430" s="113"/>
    </row>
    <row r="431" ht="18" customHeight="1">
      <c r="E431" s="113"/>
    </row>
    <row r="432" ht="18" customHeight="1">
      <c r="E432" s="113"/>
    </row>
    <row r="433" ht="18" customHeight="1">
      <c r="E433" s="113"/>
    </row>
    <row r="434" ht="18" customHeight="1">
      <c r="E434" s="113"/>
    </row>
    <row r="435" ht="18" customHeight="1">
      <c r="E435" s="113"/>
    </row>
    <row r="436" ht="18" customHeight="1">
      <c r="E436" s="113"/>
    </row>
    <row r="437" ht="18" customHeight="1">
      <c r="E437" s="113"/>
    </row>
    <row r="438" ht="18" customHeight="1">
      <c r="E438" s="113"/>
    </row>
    <row r="439" ht="18" customHeight="1">
      <c r="E439" s="113"/>
    </row>
    <row r="440" ht="18" customHeight="1">
      <c r="E440" s="113"/>
    </row>
    <row r="441" ht="18" customHeight="1">
      <c r="E441" s="113"/>
    </row>
    <row r="442" ht="18" customHeight="1">
      <c r="E442" s="113"/>
    </row>
    <row r="443" ht="18" customHeight="1">
      <c r="E443" s="113"/>
    </row>
    <row r="444" ht="18" customHeight="1">
      <c r="E444" s="113"/>
    </row>
    <row r="445" ht="18" customHeight="1">
      <c r="E445" s="113"/>
    </row>
    <row r="446" ht="18" customHeight="1">
      <c r="E446" s="113"/>
    </row>
    <row r="447" ht="18" customHeight="1">
      <c r="E447" s="113"/>
    </row>
    <row r="448" ht="18" customHeight="1">
      <c r="E448" s="113"/>
    </row>
    <row r="449" ht="18" customHeight="1">
      <c r="E449" s="113"/>
    </row>
    <row r="450" ht="18" customHeight="1">
      <c r="E450" s="113"/>
    </row>
    <row r="451" ht="18" customHeight="1">
      <c r="E451" s="113"/>
    </row>
    <row r="452" ht="18" customHeight="1">
      <c r="E452" s="113"/>
    </row>
    <row r="453" ht="18" customHeight="1">
      <c r="E453" s="113"/>
    </row>
    <row r="454" ht="18" customHeight="1">
      <c r="E454" s="113"/>
    </row>
    <row r="455" ht="18" customHeight="1">
      <c r="E455" s="113"/>
    </row>
    <row r="456" ht="18" customHeight="1">
      <c r="E456" s="113"/>
    </row>
    <row r="457" ht="18" customHeight="1">
      <c r="E457" s="113"/>
    </row>
    <row r="458" ht="18" customHeight="1">
      <c r="E458" s="113"/>
    </row>
    <row r="459" ht="18" customHeight="1">
      <c r="E459" s="113"/>
    </row>
    <row r="460" ht="18" customHeight="1">
      <c r="E460" s="113"/>
    </row>
    <row r="461" ht="18" customHeight="1">
      <c r="E461" s="113"/>
    </row>
    <row r="462" ht="18" customHeight="1">
      <c r="E462" s="113"/>
    </row>
    <row r="463" ht="18" customHeight="1">
      <c r="E463" s="113"/>
    </row>
    <row r="464" ht="18" customHeight="1">
      <c r="E464" s="113"/>
    </row>
    <row r="465" ht="18" customHeight="1">
      <c r="E465" s="113"/>
    </row>
    <row r="466" ht="18" customHeight="1">
      <c r="E466" s="113"/>
    </row>
    <row r="467" ht="18" customHeight="1">
      <c r="E467" s="113"/>
    </row>
    <row r="468" ht="18" customHeight="1">
      <c r="E468" s="113"/>
    </row>
    <row r="469" ht="18" customHeight="1">
      <c r="E469" s="113"/>
    </row>
    <row r="470" ht="18" customHeight="1">
      <c r="E470" s="113"/>
    </row>
    <row r="471" ht="18" customHeight="1">
      <c r="E471" s="113"/>
    </row>
    <row r="472" ht="18" customHeight="1">
      <c r="E472" s="113"/>
    </row>
    <row r="473" ht="18" customHeight="1">
      <c r="E473" s="113"/>
    </row>
    <row r="474" ht="18" customHeight="1">
      <c r="E474" s="113"/>
    </row>
    <row r="475" ht="18" customHeight="1">
      <c r="E475" s="113"/>
    </row>
    <row r="476" ht="18" customHeight="1">
      <c r="E476" s="113"/>
    </row>
    <row r="477" ht="18" customHeight="1">
      <c r="E477" s="113"/>
    </row>
    <row r="478" ht="18" customHeight="1">
      <c r="E478" s="113"/>
    </row>
    <row r="479" ht="18" customHeight="1">
      <c r="E479" s="113"/>
    </row>
    <row r="480" ht="18" customHeight="1">
      <c r="E480" s="113"/>
    </row>
    <row r="481" ht="18" customHeight="1">
      <c r="E481" s="113"/>
    </row>
    <row r="482" ht="18" customHeight="1">
      <c r="E482" s="113"/>
    </row>
  </sheetData>
  <printOptions/>
  <pageMargins left="0.38" right="0.17" top="1.19" bottom="0.94" header="0.41" footer="0.5511811023622047"/>
  <pageSetup firstPageNumber="7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xSplit="1" ySplit="2" topLeftCell="B2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36" sqref="D36"/>
    </sheetView>
  </sheetViews>
  <sheetFormatPr defaultColWidth="9.00390625" defaultRowHeight="18" customHeight="1"/>
  <cols>
    <col min="1" max="1" width="5.875" style="96" customWidth="1"/>
    <col min="2" max="2" width="41.75390625" style="22" customWidth="1"/>
    <col min="3" max="4" width="15.75390625" style="23" customWidth="1"/>
    <col min="5" max="5" width="11.75390625" style="97" customWidth="1"/>
    <col min="6" max="6" width="11.125" style="21" bestFit="1" customWidth="1"/>
    <col min="7" max="16384" width="9.125" style="21" customWidth="1"/>
  </cols>
  <sheetData>
    <row r="1" spans="1:5" ht="18" customHeight="1">
      <c r="A1" s="26" t="s">
        <v>357</v>
      </c>
      <c r="B1" s="27" t="s">
        <v>57</v>
      </c>
      <c r="C1" s="2" t="s">
        <v>347</v>
      </c>
      <c r="D1" s="2" t="s">
        <v>346</v>
      </c>
      <c r="E1" s="2" t="s">
        <v>60</v>
      </c>
    </row>
    <row r="2" spans="1:5" ht="18" customHeight="1" thickBot="1">
      <c r="A2" s="28" t="s">
        <v>221</v>
      </c>
      <c r="B2" s="29"/>
      <c r="C2" s="7">
        <v>2003</v>
      </c>
      <c r="D2" s="120">
        <v>37802</v>
      </c>
      <c r="E2" s="8" t="s">
        <v>454</v>
      </c>
    </row>
    <row r="3" spans="1:5" ht="18" customHeight="1">
      <c r="A3" s="98"/>
      <c r="B3" s="99"/>
      <c r="C3" s="100"/>
      <c r="D3" s="100"/>
      <c r="E3" s="11" t="str">
        <f aca="true" t="shared" si="0" ref="E3:E14">IF(C3=0,"-",$D3/C3*100)</f>
        <v>-</v>
      </c>
    </row>
    <row r="4" spans="1:5" ht="18" customHeight="1">
      <c r="A4" s="9" t="s">
        <v>101</v>
      </c>
      <c r="B4" s="15" t="s">
        <v>359</v>
      </c>
      <c r="C4" s="78">
        <v>18000000</v>
      </c>
      <c r="D4" s="78">
        <v>17288684</v>
      </c>
      <c r="E4" s="19">
        <f t="shared" si="0"/>
        <v>96.04824444444444</v>
      </c>
    </row>
    <row r="5" spans="1:5" ht="18" customHeight="1">
      <c r="A5" s="9" t="s">
        <v>100</v>
      </c>
      <c r="B5" s="15" t="s">
        <v>32</v>
      </c>
      <c r="C5" s="78">
        <f>23000000-10000000</f>
        <v>13000000</v>
      </c>
      <c r="D5" s="78">
        <v>6531541</v>
      </c>
      <c r="E5" s="19">
        <f t="shared" si="0"/>
        <v>50.242623076923074</v>
      </c>
    </row>
    <row r="6" spans="1:5" ht="18" customHeight="1">
      <c r="A6" s="9" t="s">
        <v>99</v>
      </c>
      <c r="B6" s="15" t="s">
        <v>25</v>
      </c>
      <c r="C6" s="78">
        <v>66000000</v>
      </c>
      <c r="D6" s="78">
        <v>46921777</v>
      </c>
      <c r="E6" s="19">
        <f t="shared" si="0"/>
        <v>71.09360151515152</v>
      </c>
    </row>
    <row r="7" spans="1:5" ht="18" customHeight="1">
      <c r="A7" s="9" t="s">
        <v>98</v>
      </c>
      <c r="B7" s="15" t="s">
        <v>261</v>
      </c>
      <c r="C7" s="78">
        <v>0</v>
      </c>
      <c r="D7" s="78"/>
      <c r="E7" s="19" t="str">
        <f t="shared" si="0"/>
        <v>-</v>
      </c>
    </row>
    <row r="8" spans="1:5" ht="18" customHeight="1">
      <c r="A8" s="9" t="s">
        <v>97</v>
      </c>
      <c r="B8" s="15" t="s">
        <v>24</v>
      </c>
      <c r="C8" s="78">
        <v>8000000</v>
      </c>
      <c r="D8" s="78">
        <v>3706047</v>
      </c>
      <c r="E8" s="19">
        <f t="shared" si="0"/>
        <v>46.3255875</v>
      </c>
    </row>
    <row r="9" spans="1:5" ht="18" customHeight="1">
      <c r="A9" s="9" t="s">
        <v>96</v>
      </c>
      <c r="B9" s="15" t="s">
        <v>26</v>
      </c>
      <c r="C9" s="78">
        <v>0</v>
      </c>
      <c r="D9" s="78"/>
      <c r="E9" s="19" t="str">
        <f t="shared" si="0"/>
        <v>-</v>
      </c>
    </row>
    <row r="10" spans="1:6" ht="18" customHeight="1">
      <c r="A10" s="9" t="s">
        <v>84</v>
      </c>
      <c r="B10" s="15" t="s">
        <v>360</v>
      </c>
      <c r="C10" s="78">
        <v>15000000</v>
      </c>
      <c r="D10" s="78">
        <v>4581708</v>
      </c>
      <c r="E10" s="19">
        <f t="shared" si="0"/>
        <v>30.544719999999998</v>
      </c>
      <c r="F10" s="30"/>
    </row>
    <row r="11" spans="1:5" ht="18" customHeight="1">
      <c r="A11" s="9" t="s">
        <v>84</v>
      </c>
      <c r="B11" s="15" t="s">
        <v>56</v>
      </c>
      <c r="C11" s="78">
        <v>2000000</v>
      </c>
      <c r="D11" s="78">
        <v>1740338</v>
      </c>
      <c r="E11" s="19">
        <f t="shared" si="0"/>
        <v>87.01689999999999</v>
      </c>
    </row>
    <row r="12" spans="1:5" ht="18" customHeight="1">
      <c r="A12" s="9" t="s">
        <v>84</v>
      </c>
      <c r="B12" s="15" t="s">
        <v>361</v>
      </c>
      <c r="C12" s="78">
        <v>0</v>
      </c>
      <c r="D12" s="78"/>
      <c r="E12" s="19" t="str">
        <f t="shared" si="0"/>
        <v>-</v>
      </c>
    </row>
    <row r="13" spans="1:5" ht="18" customHeight="1">
      <c r="A13" s="9" t="s">
        <v>84</v>
      </c>
      <c r="B13" s="15" t="s">
        <v>174</v>
      </c>
      <c r="C13" s="78">
        <v>0</v>
      </c>
      <c r="D13" s="78"/>
      <c r="E13" s="19" t="str">
        <f t="shared" si="0"/>
        <v>-</v>
      </c>
    </row>
    <row r="14" spans="1:5" ht="18" customHeight="1">
      <c r="A14" s="9" t="s">
        <v>84</v>
      </c>
      <c r="B14" s="15" t="s">
        <v>395</v>
      </c>
      <c r="C14" s="78">
        <v>100000000</v>
      </c>
      <c r="D14" s="78">
        <v>41000000</v>
      </c>
      <c r="E14" s="19">
        <f t="shared" si="0"/>
        <v>41</v>
      </c>
    </row>
    <row r="15" spans="1:5" ht="18" customHeight="1">
      <c r="A15" s="9"/>
      <c r="B15" s="15" t="s">
        <v>396</v>
      </c>
      <c r="C15" s="78"/>
      <c r="D15" s="78"/>
      <c r="E15" s="19"/>
    </row>
    <row r="16" spans="1:5" ht="18" customHeight="1">
      <c r="A16" s="9" t="s">
        <v>84</v>
      </c>
      <c r="B16" s="15" t="s">
        <v>342</v>
      </c>
      <c r="C16" s="78">
        <v>30000000</v>
      </c>
      <c r="D16" s="78">
        <v>12500000</v>
      </c>
      <c r="E16" s="19">
        <f aca="true" t="shared" si="1" ref="E16:E34">IF(C16=0,"-",$D16/C16*100)</f>
        <v>41.66666666666667</v>
      </c>
    </row>
    <row r="17" spans="1:5" ht="18" customHeight="1">
      <c r="A17" s="9" t="s">
        <v>95</v>
      </c>
      <c r="B17" s="15" t="s">
        <v>263</v>
      </c>
      <c r="C17" s="78">
        <v>195000000</v>
      </c>
      <c r="D17" s="78">
        <v>116061769</v>
      </c>
      <c r="E17" s="19">
        <f t="shared" si="1"/>
        <v>59.5188558974359</v>
      </c>
    </row>
    <row r="18" spans="1:5" ht="18" customHeight="1">
      <c r="A18" s="9" t="s">
        <v>94</v>
      </c>
      <c r="B18" s="15" t="s">
        <v>23</v>
      </c>
      <c r="C18" s="78">
        <v>70000000</v>
      </c>
      <c r="D18" s="78">
        <v>32116487</v>
      </c>
      <c r="E18" s="19">
        <f t="shared" si="1"/>
        <v>45.880695714285714</v>
      </c>
    </row>
    <row r="19" spans="1:6" ht="18" customHeight="1">
      <c r="A19" s="9" t="s">
        <v>93</v>
      </c>
      <c r="B19" s="15" t="s">
        <v>264</v>
      </c>
      <c r="C19" s="78">
        <f>29000000+55000000+5500000</f>
        <v>89500000</v>
      </c>
      <c r="D19" s="78">
        <v>39615317</v>
      </c>
      <c r="E19" s="19">
        <f t="shared" si="1"/>
        <v>44.26292402234637</v>
      </c>
      <c r="F19" s="30"/>
    </row>
    <row r="20" spans="1:6" ht="18" customHeight="1">
      <c r="A20" s="9" t="s">
        <v>92</v>
      </c>
      <c r="B20" s="15" t="s">
        <v>265</v>
      </c>
      <c r="C20" s="78">
        <f>39600000-20000000</f>
        <v>19600000</v>
      </c>
      <c r="D20" s="78">
        <v>7638725</v>
      </c>
      <c r="E20" s="19">
        <f t="shared" si="1"/>
        <v>38.97308673469388</v>
      </c>
      <c r="F20" s="30"/>
    </row>
    <row r="21" spans="1:6" ht="18" customHeight="1">
      <c r="A21" s="9" t="s">
        <v>91</v>
      </c>
      <c r="B21" s="15" t="s">
        <v>362</v>
      </c>
      <c r="C21" s="78">
        <f>576200000+15000000-1500000</f>
        <v>589700000</v>
      </c>
      <c r="D21" s="78">
        <v>127012272</v>
      </c>
      <c r="E21" s="19">
        <f t="shared" si="1"/>
        <v>21.53845548584026</v>
      </c>
      <c r="F21" s="30"/>
    </row>
    <row r="22" spans="1:5" ht="18" customHeight="1">
      <c r="A22" s="9" t="s">
        <v>90</v>
      </c>
      <c r="B22" s="15" t="s">
        <v>266</v>
      </c>
      <c r="C22" s="78">
        <v>93400000</v>
      </c>
      <c r="D22" s="78">
        <v>33083612</v>
      </c>
      <c r="E22" s="19">
        <f t="shared" si="1"/>
        <v>35.421426124197005</v>
      </c>
    </row>
    <row r="23" spans="1:6" ht="18" customHeight="1">
      <c r="A23" s="9" t="s">
        <v>89</v>
      </c>
      <c r="B23" s="15" t="s">
        <v>267</v>
      </c>
      <c r="C23" s="78">
        <v>18000000</v>
      </c>
      <c r="D23" s="78"/>
      <c r="E23" s="19">
        <f t="shared" si="1"/>
        <v>0</v>
      </c>
      <c r="F23" s="30"/>
    </row>
    <row r="24" spans="1:5" ht="18" customHeight="1">
      <c r="A24" s="9" t="s">
        <v>89</v>
      </c>
      <c r="B24" s="15" t="s">
        <v>397</v>
      </c>
      <c r="C24" s="78">
        <v>30098160</v>
      </c>
      <c r="D24" s="78">
        <v>4998611</v>
      </c>
      <c r="E24" s="19">
        <f t="shared" si="1"/>
        <v>16.60769628442403</v>
      </c>
    </row>
    <row r="25" spans="1:5" ht="18" customHeight="1">
      <c r="A25" s="9" t="s">
        <v>88</v>
      </c>
      <c r="B25" s="15" t="s">
        <v>193</v>
      </c>
      <c r="C25" s="78">
        <v>83000000</v>
      </c>
      <c r="D25" s="78">
        <v>14923530</v>
      </c>
      <c r="E25" s="19">
        <f t="shared" si="1"/>
        <v>17.980156626506023</v>
      </c>
    </row>
    <row r="26" spans="1:6" ht="18" customHeight="1">
      <c r="A26" s="9" t="s">
        <v>87</v>
      </c>
      <c r="B26" s="15" t="s">
        <v>181</v>
      </c>
      <c r="C26" s="78">
        <v>20000000</v>
      </c>
      <c r="D26" s="78">
        <v>5668239</v>
      </c>
      <c r="E26" s="19">
        <f t="shared" si="1"/>
        <v>28.341195000000003</v>
      </c>
      <c r="F26" s="30"/>
    </row>
    <row r="27" spans="1:5" ht="18" customHeight="1">
      <c r="A27" s="9" t="s">
        <v>87</v>
      </c>
      <c r="B27" s="15" t="s">
        <v>363</v>
      </c>
      <c r="C27" s="78">
        <v>80000000</v>
      </c>
      <c r="D27" s="78">
        <v>545753</v>
      </c>
      <c r="E27" s="19">
        <f t="shared" si="1"/>
        <v>0.68219125</v>
      </c>
    </row>
    <row r="28" spans="1:5" ht="18" customHeight="1">
      <c r="A28" s="9" t="s">
        <v>87</v>
      </c>
      <c r="B28" s="15" t="s">
        <v>453</v>
      </c>
      <c r="C28" s="78">
        <v>35000000</v>
      </c>
      <c r="D28" s="78">
        <v>15669678</v>
      </c>
      <c r="E28" s="19">
        <f t="shared" si="1"/>
        <v>44.77050857142857</v>
      </c>
    </row>
    <row r="29" spans="1:5" ht="18" customHeight="1">
      <c r="A29" s="9" t="s">
        <v>86</v>
      </c>
      <c r="B29" s="15" t="s">
        <v>364</v>
      </c>
      <c r="C29" s="78">
        <v>53000000</v>
      </c>
      <c r="D29" s="78">
        <v>16892966</v>
      </c>
      <c r="E29" s="19">
        <f t="shared" si="1"/>
        <v>31.87352075471698</v>
      </c>
    </row>
    <row r="30" spans="1:5" ht="18" customHeight="1">
      <c r="A30" s="9" t="s">
        <v>85</v>
      </c>
      <c r="B30" s="15" t="s">
        <v>441</v>
      </c>
      <c r="C30" s="78">
        <f>101850000-4750000</f>
        <v>97100000</v>
      </c>
      <c r="D30" s="78">
        <v>11254925</v>
      </c>
      <c r="E30" s="19">
        <f t="shared" si="1"/>
        <v>11.591065911431514</v>
      </c>
    </row>
    <row r="31" spans="1:5" ht="18" customHeight="1">
      <c r="A31" s="9" t="s">
        <v>83</v>
      </c>
      <c r="B31" s="15" t="s">
        <v>365</v>
      </c>
      <c r="C31" s="78">
        <v>419600000</v>
      </c>
      <c r="D31" s="78">
        <v>8093914</v>
      </c>
      <c r="E31" s="19">
        <f t="shared" si="1"/>
        <v>1.928959485224023</v>
      </c>
    </row>
    <row r="32" spans="1:5" ht="18" customHeight="1">
      <c r="A32" s="9" t="s">
        <v>82</v>
      </c>
      <c r="B32" s="15" t="s">
        <v>366</v>
      </c>
      <c r="C32" s="78">
        <v>168600000</v>
      </c>
      <c r="D32" s="78">
        <v>9103821</v>
      </c>
      <c r="E32" s="19">
        <f t="shared" si="1"/>
        <v>5.399656583629893</v>
      </c>
    </row>
    <row r="33" spans="1:5" ht="18" customHeight="1">
      <c r="A33" s="9" t="s">
        <v>81</v>
      </c>
      <c r="B33" s="15" t="s">
        <v>268</v>
      </c>
      <c r="C33" s="78">
        <v>30000000</v>
      </c>
      <c r="D33" s="78">
        <v>18220134</v>
      </c>
      <c r="E33" s="19">
        <f t="shared" si="1"/>
        <v>60.73378</v>
      </c>
    </row>
    <row r="34" spans="1:5" ht="18" customHeight="1">
      <c r="A34" s="9" t="s">
        <v>80</v>
      </c>
      <c r="B34" s="15" t="s">
        <v>31</v>
      </c>
      <c r="C34" s="78">
        <f>122000000-44000000</f>
        <v>78000000</v>
      </c>
      <c r="D34" s="78">
        <v>66317121</v>
      </c>
      <c r="E34" s="19">
        <f t="shared" si="1"/>
        <v>85.02195</v>
      </c>
    </row>
    <row r="35" spans="1:5" ht="18" customHeight="1">
      <c r="A35" s="9"/>
      <c r="B35" s="15"/>
      <c r="C35" s="78"/>
      <c r="D35" s="78"/>
      <c r="E35" s="19"/>
    </row>
    <row r="36" spans="1:5" ht="18" customHeight="1" thickBot="1">
      <c r="A36" s="79"/>
      <c r="B36" s="33" t="s">
        <v>249</v>
      </c>
      <c r="C36" s="34">
        <f>SUM(C4:C35)</f>
        <v>2421598160</v>
      </c>
      <c r="D36" s="34">
        <f>SUM(D4:D35)</f>
        <v>661486969</v>
      </c>
      <c r="E36" s="104">
        <f>IF(C36=0,"-",$D36/C36*100)</f>
        <v>27.316132788934727</v>
      </c>
    </row>
  </sheetData>
  <printOptions/>
  <pageMargins left="0.41" right="0.17" top="1.19" bottom="0.65" header="0.41" footer="0.25"/>
  <pageSetup firstPageNumber="8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D2" sqref="D2"/>
    </sheetView>
  </sheetViews>
  <sheetFormatPr defaultColWidth="9.00390625" defaultRowHeight="18" customHeight="1"/>
  <cols>
    <col min="1" max="1" width="7.375" style="96" customWidth="1"/>
    <col min="2" max="2" width="38.75390625" style="22" customWidth="1"/>
    <col min="3" max="4" width="15.75390625" style="84" customWidth="1"/>
    <col min="5" max="5" width="11.75390625" style="11" customWidth="1"/>
    <col min="6" max="16384" width="9.125" style="21" customWidth="1"/>
  </cols>
  <sheetData>
    <row r="1" spans="1:5" ht="18" customHeight="1">
      <c r="A1" s="26" t="s">
        <v>35</v>
      </c>
      <c r="B1" s="27" t="s">
        <v>57</v>
      </c>
      <c r="C1" s="2" t="s">
        <v>347</v>
      </c>
      <c r="D1" s="2" t="s">
        <v>346</v>
      </c>
      <c r="E1" s="2" t="s">
        <v>60</v>
      </c>
    </row>
    <row r="2" spans="1:5" ht="18" customHeight="1" thickBot="1">
      <c r="A2" s="28" t="s">
        <v>221</v>
      </c>
      <c r="B2" s="29"/>
      <c r="C2" s="91">
        <v>2003</v>
      </c>
      <c r="D2" s="121">
        <v>37802</v>
      </c>
      <c r="E2" s="8" t="s">
        <v>454</v>
      </c>
    </row>
    <row r="3" spans="1:4" ht="18" customHeight="1">
      <c r="A3" s="98"/>
      <c r="B3" s="99"/>
      <c r="C3" s="100"/>
      <c r="D3" s="100"/>
    </row>
    <row r="4" spans="1:5" ht="18" customHeight="1">
      <c r="A4" s="9" t="s">
        <v>104</v>
      </c>
      <c r="B4" s="15" t="s">
        <v>323</v>
      </c>
      <c r="C4" s="78">
        <v>0</v>
      </c>
      <c r="D4" s="78"/>
      <c r="E4" s="18" t="str">
        <f aca="true" t="shared" si="0" ref="E4:E11">IF(C4=0,"-",$D4/C4*100)</f>
        <v>-</v>
      </c>
    </row>
    <row r="5" spans="1:5" ht="18" customHeight="1">
      <c r="A5" s="9" t="s">
        <v>104</v>
      </c>
      <c r="B5" s="15" t="s">
        <v>435</v>
      </c>
      <c r="C5" s="78">
        <v>50000000</v>
      </c>
      <c r="D5" s="78">
        <v>5671223</v>
      </c>
      <c r="E5" s="18">
        <f t="shared" si="0"/>
        <v>11.342446</v>
      </c>
    </row>
    <row r="6" spans="1:5" ht="18" customHeight="1">
      <c r="A6" s="9" t="s">
        <v>103</v>
      </c>
      <c r="B6" s="15" t="s">
        <v>324</v>
      </c>
      <c r="C6" s="78">
        <v>0</v>
      </c>
      <c r="D6" s="78"/>
      <c r="E6" s="18" t="str">
        <f t="shared" si="0"/>
        <v>-</v>
      </c>
    </row>
    <row r="7" spans="1:5" ht="18" customHeight="1">
      <c r="A7" s="9" t="s">
        <v>103</v>
      </c>
      <c r="B7" s="15" t="s">
        <v>436</v>
      </c>
      <c r="C7" s="78">
        <v>70000000</v>
      </c>
      <c r="D7" s="78">
        <v>6399300</v>
      </c>
      <c r="E7" s="18">
        <f t="shared" si="0"/>
        <v>9.141857142857143</v>
      </c>
    </row>
    <row r="8" spans="1:5" ht="18" customHeight="1">
      <c r="A8" s="9" t="s">
        <v>433</v>
      </c>
      <c r="B8" s="15" t="s">
        <v>325</v>
      </c>
      <c r="C8" s="78"/>
      <c r="D8" s="78"/>
      <c r="E8" s="18" t="str">
        <f t="shared" si="0"/>
        <v>-</v>
      </c>
    </row>
    <row r="9" spans="1:5" ht="18" customHeight="1">
      <c r="A9" s="9" t="s">
        <v>102</v>
      </c>
      <c r="B9" s="15" t="s">
        <v>437</v>
      </c>
      <c r="C9" s="78">
        <v>10000000</v>
      </c>
      <c r="D9" s="78">
        <v>10295469</v>
      </c>
      <c r="E9" s="18">
        <f t="shared" si="0"/>
        <v>102.95469</v>
      </c>
    </row>
    <row r="10" spans="1:5" ht="18" customHeight="1">
      <c r="A10" s="9" t="s">
        <v>202</v>
      </c>
      <c r="B10" s="15" t="s">
        <v>22</v>
      </c>
      <c r="C10" s="78">
        <v>0</v>
      </c>
      <c r="D10" s="78"/>
      <c r="E10" s="18" t="str">
        <f t="shared" si="0"/>
        <v>-</v>
      </c>
    </row>
    <row r="11" spans="1:5" ht="18" customHeight="1">
      <c r="A11" s="9" t="s">
        <v>202</v>
      </c>
      <c r="B11" s="15" t="s">
        <v>438</v>
      </c>
      <c r="C11" s="101">
        <v>10000000</v>
      </c>
      <c r="D11" s="101">
        <v>2521018</v>
      </c>
      <c r="E11" s="18">
        <f t="shared" si="0"/>
        <v>25.210179999999998</v>
      </c>
    </row>
    <row r="12" spans="1:5" ht="18" customHeight="1">
      <c r="A12" s="9"/>
      <c r="B12" s="15"/>
      <c r="C12" s="101"/>
      <c r="D12" s="101"/>
      <c r="E12" s="18"/>
    </row>
    <row r="13" spans="1:5" ht="18" customHeight="1" thickBot="1">
      <c r="A13" s="79"/>
      <c r="B13" s="33" t="s">
        <v>249</v>
      </c>
      <c r="C13" s="34">
        <f>SUM(C4:C12)</f>
        <v>140000000</v>
      </c>
      <c r="D13" s="34">
        <f>SUM(D4:D12)</f>
        <v>24887010</v>
      </c>
      <c r="E13" s="35">
        <f>IF(C13=0,"-",$D13/C13*100)</f>
        <v>17.776435714285714</v>
      </c>
    </row>
    <row r="14" spans="3:5" ht="18" customHeight="1">
      <c r="C14" s="102"/>
      <c r="D14" s="102"/>
      <c r="E14" s="97"/>
    </row>
    <row r="15" spans="3:5" ht="18" customHeight="1">
      <c r="C15" s="103"/>
      <c r="D15" s="103"/>
      <c r="E15" s="97"/>
    </row>
    <row r="16" ht="18" customHeight="1">
      <c r="E16" s="97"/>
    </row>
    <row r="17" ht="18" customHeight="1">
      <c r="E17" s="97"/>
    </row>
    <row r="18" ht="18" customHeight="1">
      <c r="E18" s="97"/>
    </row>
    <row r="19" ht="18" customHeight="1">
      <c r="E19" s="97"/>
    </row>
    <row r="20" ht="18" customHeight="1">
      <c r="E20" s="97"/>
    </row>
    <row r="21" ht="18" customHeight="1">
      <c r="E21" s="97"/>
    </row>
    <row r="22" ht="18" customHeight="1">
      <c r="E22" s="97"/>
    </row>
    <row r="23" ht="18" customHeight="1">
      <c r="E23" s="97"/>
    </row>
    <row r="24" ht="18" customHeight="1">
      <c r="E24" s="97"/>
    </row>
    <row r="25" ht="18" customHeight="1">
      <c r="E25" s="97"/>
    </row>
    <row r="26" ht="18" customHeight="1">
      <c r="E26" s="97"/>
    </row>
    <row r="27" ht="18" customHeight="1">
      <c r="E27" s="97"/>
    </row>
    <row r="28" ht="18" customHeight="1">
      <c r="E28" s="97"/>
    </row>
    <row r="29" ht="18" customHeight="1">
      <c r="E29" s="97"/>
    </row>
    <row r="30" ht="18" customHeight="1">
      <c r="E30" s="97"/>
    </row>
    <row r="31" ht="18" customHeight="1">
      <c r="E31" s="97"/>
    </row>
    <row r="32" ht="18" customHeight="1">
      <c r="E32" s="97"/>
    </row>
    <row r="33" ht="18" customHeight="1">
      <c r="E33" s="97"/>
    </row>
    <row r="34" ht="18" customHeight="1">
      <c r="E34" s="97"/>
    </row>
    <row r="35" ht="18" customHeight="1">
      <c r="E35" s="97"/>
    </row>
  </sheetData>
  <printOptions/>
  <pageMargins left="0.38" right="0.17" top="1.19" bottom="0.99" header="0.38" footer="0.5511811023622047"/>
  <pageSetup firstPageNumber="9" useFirstPageNumber="1" horizontalDpi="360" verticalDpi="360" orientation="portrait" paperSize="9" scale="95" r:id="rId3"/>
  <headerFooter alignWithMargins="0">
    <oddHeader>&amp;L&amp;"Arial CE,Krepko"&amp;11PREGLED NALOG ZA PODROČJE:&amp;C&amp;11
&amp;"Arial CE,Krepko"&amp;14&amp;A</oddHead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pane xSplit="1" ySplit="2" topLeftCell="B8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8" sqref="E8"/>
    </sheetView>
  </sheetViews>
  <sheetFormatPr defaultColWidth="9.00390625" defaultRowHeight="18" customHeight="1"/>
  <cols>
    <col min="1" max="1" width="7.125" style="96" customWidth="1"/>
    <col min="2" max="2" width="45.75390625" style="22" customWidth="1"/>
    <col min="3" max="4" width="15.75390625" style="84" customWidth="1"/>
    <col min="5" max="5" width="11.75390625" style="97" customWidth="1"/>
    <col min="6" max="6" width="10.125" style="21" bestFit="1" customWidth="1"/>
    <col min="7" max="16384" width="9.125" style="21" customWidth="1"/>
  </cols>
  <sheetData>
    <row r="1" spans="1:5" ht="18" customHeight="1">
      <c r="A1" s="26" t="s">
        <v>35</v>
      </c>
      <c r="B1" s="27" t="s">
        <v>57</v>
      </c>
      <c r="C1" s="2" t="s">
        <v>347</v>
      </c>
      <c r="D1" s="2" t="s">
        <v>346</v>
      </c>
      <c r="E1" s="2" t="s">
        <v>60</v>
      </c>
    </row>
    <row r="2" spans="1:5" ht="18" customHeight="1" thickBot="1">
      <c r="A2" s="28" t="s">
        <v>221</v>
      </c>
      <c r="B2" s="29"/>
      <c r="C2" s="91">
        <v>2003</v>
      </c>
      <c r="D2" s="121">
        <v>37802</v>
      </c>
      <c r="E2" s="8" t="s">
        <v>454</v>
      </c>
    </row>
    <row r="3" spans="1:6" ht="18" customHeight="1">
      <c r="A3" s="9" t="s">
        <v>113</v>
      </c>
      <c r="B3" s="15" t="s">
        <v>430</v>
      </c>
      <c r="C3" s="78">
        <v>25000000</v>
      </c>
      <c r="D3" s="78">
        <v>693023</v>
      </c>
      <c r="E3" s="18">
        <f aca="true" t="shared" si="0" ref="E3:E28">IF(C3=0,"-",$D3/C3*100)</f>
        <v>2.772092</v>
      </c>
      <c r="F3" s="30"/>
    </row>
    <row r="4" spans="1:6" ht="18" customHeight="1">
      <c r="A4" s="9" t="s">
        <v>113</v>
      </c>
      <c r="B4" s="15" t="s">
        <v>367</v>
      </c>
      <c r="C4" s="78">
        <v>8000000</v>
      </c>
      <c r="D4" s="78">
        <v>7694506</v>
      </c>
      <c r="E4" s="18">
        <f t="shared" si="0"/>
        <v>96.181325</v>
      </c>
      <c r="F4" s="30"/>
    </row>
    <row r="5" spans="1:5" ht="18" customHeight="1">
      <c r="A5" s="9" t="s">
        <v>113</v>
      </c>
      <c r="B5" s="15" t="s">
        <v>271</v>
      </c>
      <c r="C5" s="78">
        <v>8000000</v>
      </c>
      <c r="D5" s="78">
        <v>2840000</v>
      </c>
      <c r="E5" s="18">
        <f t="shared" si="0"/>
        <v>35.5</v>
      </c>
    </row>
    <row r="6" spans="1:6" ht="18" customHeight="1">
      <c r="A6" s="9" t="s">
        <v>112</v>
      </c>
      <c r="B6" s="15" t="s">
        <v>272</v>
      </c>
      <c r="C6" s="78">
        <v>34000000</v>
      </c>
      <c r="D6" s="78">
        <v>1850828</v>
      </c>
      <c r="E6" s="18">
        <f t="shared" si="0"/>
        <v>5.443611764705882</v>
      </c>
      <c r="F6" s="30"/>
    </row>
    <row r="7" spans="1:5" ht="18" customHeight="1">
      <c r="A7" s="9" t="s">
        <v>112</v>
      </c>
      <c r="B7" s="15" t="s">
        <v>349</v>
      </c>
      <c r="C7" s="78">
        <v>0</v>
      </c>
      <c r="D7" s="78"/>
      <c r="E7" s="18" t="str">
        <f t="shared" si="0"/>
        <v>-</v>
      </c>
    </row>
    <row r="8" spans="1:6" ht="18" customHeight="1">
      <c r="A8" s="9" t="s">
        <v>112</v>
      </c>
      <c r="B8" s="15" t="s">
        <v>368</v>
      </c>
      <c r="C8" s="78">
        <v>0</v>
      </c>
      <c r="D8" s="78"/>
      <c r="E8" s="18" t="str">
        <f t="shared" si="0"/>
        <v>-</v>
      </c>
      <c r="F8" s="30"/>
    </row>
    <row r="9" spans="1:5" ht="18" customHeight="1">
      <c r="A9" s="9" t="s">
        <v>112</v>
      </c>
      <c r="B9" s="15" t="s">
        <v>273</v>
      </c>
      <c r="C9" s="78">
        <v>0</v>
      </c>
      <c r="D9" s="78" t="s">
        <v>30</v>
      </c>
      <c r="E9" s="18" t="str">
        <f t="shared" si="0"/>
        <v>-</v>
      </c>
    </row>
    <row r="10" spans="1:5" ht="18" customHeight="1">
      <c r="A10" s="9" t="s">
        <v>111</v>
      </c>
      <c r="B10" s="15" t="s">
        <v>415</v>
      </c>
      <c r="C10" s="78">
        <v>11000000</v>
      </c>
      <c r="D10" s="78"/>
      <c r="E10" s="18">
        <f t="shared" si="0"/>
        <v>0</v>
      </c>
    </row>
    <row r="11" spans="1:5" ht="18" customHeight="1">
      <c r="A11" s="9" t="s">
        <v>110</v>
      </c>
      <c r="B11" s="15" t="s">
        <v>274</v>
      </c>
      <c r="C11" s="78">
        <v>27000000</v>
      </c>
      <c r="D11" s="78">
        <v>13500000</v>
      </c>
      <c r="E11" s="18">
        <f t="shared" si="0"/>
        <v>50</v>
      </c>
    </row>
    <row r="12" spans="1:5" ht="18" customHeight="1">
      <c r="A12" s="9" t="s">
        <v>109</v>
      </c>
      <c r="B12" s="15" t="s">
        <v>275</v>
      </c>
      <c r="C12" s="78">
        <v>2800000</v>
      </c>
      <c r="D12" s="78"/>
      <c r="E12" s="18">
        <f t="shared" si="0"/>
        <v>0</v>
      </c>
    </row>
    <row r="13" spans="1:6" ht="18" customHeight="1">
      <c r="A13" s="9" t="s">
        <v>108</v>
      </c>
      <c r="B13" s="15" t="s">
        <v>333</v>
      </c>
      <c r="C13" s="78">
        <v>9500000</v>
      </c>
      <c r="D13" s="78">
        <v>14672639</v>
      </c>
      <c r="E13" s="18">
        <f t="shared" si="0"/>
        <v>154.44883157894736</v>
      </c>
      <c r="F13" s="30"/>
    </row>
    <row r="14" spans="1:5" ht="18" customHeight="1">
      <c r="A14" s="9" t="s">
        <v>108</v>
      </c>
      <c r="B14" s="15" t="s">
        <v>446</v>
      </c>
      <c r="C14" s="78">
        <v>6500000</v>
      </c>
      <c r="D14" s="78">
        <v>500000</v>
      </c>
      <c r="E14" s="18">
        <f t="shared" si="0"/>
        <v>7.6923076923076925</v>
      </c>
    </row>
    <row r="15" spans="1:5" ht="18" customHeight="1">
      <c r="A15" s="9" t="s">
        <v>106</v>
      </c>
      <c r="B15" s="15" t="s">
        <v>331</v>
      </c>
      <c r="C15" s="78">
        <v>50000000</v>
      </c>
      <c r="D15" s="78"/>
      <c r="E15" s="18">
        <f t="shared" si="0"/>
        <v>0</v>
      </c>
    </row>
    <row r="16" spans="1:5" ht="18" customHeight="1">
      <c r="A16" s="9" t="s">
        <v>107</v>
      </c>
      <c r="B16" s="15" t="s">
        <v>254</v>
      </c>
      <c r="C16" s="78">
        <v>4000000</v>
      </c>
      <c r="D16" s="78">
        <v>1886785</v>
      </c>
      <c r="E16" s="18">
        <f t="shared" si="0"/>
        <v>47.169624999999996</v>
      </c>
    </row>
    <row r="17" spans="1:6" ht="18" customHeight="1">
      <c r="A17" s="9" t="s">
        <v>164</v>
      </c>
      <c r="B17" s="15" t="s">
        <v>316</v>
      </c>
      <c r="C17" s="78">
        <v>14000000</v>
      </c>
      <c r="D17" s="78">
        <v>7403233</v>
      </c>
      <c r="E17" s="18">
        <f t="shared" si="0"/>
        <v>52.88023571428572</v>
      </c>
      <c r="F17" s="30"/>
    </row>
    <row r="18" spans="1:5" ht="18" customHeight="1">
      <c r="A18" s="9" t="s">
        <v>164</v>
      </c>
      <c r="B18" s="15" t="s">
        <v>224</v>
      </c>
      <c r="C18" s="78">
        <v>0</v>
      </c>
      <c r="D18" s="78"/>
      <c r="E18" s="18" t="str">
        <f t="shared" si="0"/>
        <v>-</v>
      </c>
    </row>
    <row r="19" spans="1:5" ht="18" customHeight="1">
      <c r="A19" s="9" t="s">
        <v>165</v>
      </c>
      <c r="B19" s="15" t="s">
        <v>411</v>
      </c>
      <c r="C19" s="78">
        <v>15000000</v>
      </c>
      <c r="D19" s="78">
        <v>7664100</v>
      </c>
      <c r="E19" s="18">
        <f t="shared" si="0"/>
        <v>51.093999999999994</v>
      </c>
    </row>
    <row r="20" spans="1:5" ht="18" customHeight="1">
      <c r="A20" s="9" t="s">
        <v>166</v>
      </c>
      <c r="B20" s="15" t="s">
        <v>369</v>
      </c>
      <c r="C20" s="78">
        <v>0</v>
      </c>
      <c r="D20" s="78"/>
      <c r="E20" s="18" t="str">
        <f t="shared" si="0"/>
        <v>-</v>
      </c>
    </row>
    <row r="21" spans="1:5" ht="18" customHeight="1">
      <c r="A21" s="9" t="s">
        <v>269</v>
      </c>
      <c r="B21" s="15" t="s">
        <v>427</v>
      </c>
      <c r="C21" s="78">
        <v>0</v>
      </c>
      <c r="D21" s="78"/>
      <c r="E21" s="18" t="str">
        <f t="shared" si="0"/>
        <v>-</v>
      </c>
    </row>
    <row r="22" spans="1:6" ht="18" customHeight="1">
      <c r="A22" s="9" t="s">
        <v>167</v>
      </c>
      <c r="B22" s="15" t="s">
        <v>405</v>
      </c>
      <c r="C22" s="78">
        <v>12000000</v>
      </c>
      <c r="D22" s="78"/>
      <c r="E22" s="18">
        <f t="shared" si="0"/>
        <v>0</v>
      </c>
      <c r="F22" s="30"/>
    </row>
    <row r="23" spans="1:6" ht="18" customHeight="1">
      <c r="A23" s="9" t="s">
        <v>167</v>
      </c>
      <c r="B23" s="15" t="s">
        <v>426</v>
      </c>
      <c r="C23" s="78">
        <v>30000000</v>
      </c>
      <c r="D23" s="78">
        <v>5955791</v>
      </c>
      <c r="E23" s="18">
        <f t="shared" si="0"/>
        <v>19.85263666666667</v>
      </c>
      <c r="F23" s="30"/>
    </row>
    <row r="24" spans="1:5" ht="18" customHeight="1">
      <c r="A24" s="9" t="s">
        <v>171</v>
      </c>
      <c r="B24" s="15" t="s">
        <v>406</v>
      </c>
      <c r="C24" s="78">
        <v>12000000</v>
      </c>
      <c r="D24" s="78">
        <v>20000</v>
      </c>
      <c r="E24" s="18">
        <f t="shared" si="0"/>
        <v>0.16666666666666669</v>
      </c>
    </row>
    <row r="25" spans="1:5" ht="18" customHeight="1">
      <c r="A25" s="9" t="s">
        <v>172</v>
      </c>
      <c r="B25" s="15" t="s">
        <v>276</v>
      </c>
      <c r="C25" s="78">
        <v>3500000</v>
      </c>
      <c r="D25" s="78">
        <v>1250423</v>
      </c>
      <c r="E25" s="18">
        <f t="shared" si="0"/>
        <v>35.72637142857143</v>
      </c>
    </row>
    <row r="26" spans="1:5" ht="18" customHeight="1">
      <c r="A26" s="9" t="s">
        <v>229</v>
      </c>
      <c r="B26" s="15" t="s">
        <v>277</v>
      </c>
      <c r="C26" s="78">
        <v>0</v>
      </c>
      <c r="D26" s="78"/>
      <c r="E26" s="18" t="str">
        <f t="shared" si="0"/>
        <v>-</v>
      </c>
    </row>
    <row r="27" spans="1:5" ht="18" customHeight="1">
      <c r="A27" s="9" t="s">
        <v>407</v>
      </c>
      <c r="B27" s="15" t="s">
        <v>408</v>
      </c>
      <c r="C27" s="78">
        <v>40900000</v>
      </c>
      <c r="D27" s="78"/>
      <c r="E27" s="18">
        <f t="shared" si="0"/>
        <v>0</v>
      </c>
    </row>
    <row r="28" spans="1:5" ht="18" customHeight="1">
      <c r="A28" s="9" t="s">
        <v>416</v>
      </c>
      <c r="B28" s="15" t="s">
        <v>417</v>
      </c>
      <c r="C28" s="78">
        <v>5000000</v>
      </c>
      <c r="D28" s="78"/>
      <c r="E28" s="18">
        <f t="shared" si="0"/>
        <v>0</v>
      </c>
    </row>
    <row r="29" spans="1:5" ht="18" customHeight="1">
      <c r="A29" s="9"/>
      <c r="B29" s="15"/>
      <c r="C29" s="78"/>
      <c r="D29" s="78"/>
      <c r="E29" s="18"/>
    </row>
    <row r="30" spans="1:5" ht="18" customHeight="1" thickBot="1">
      <c r="A30" s="17"/>
      <c r="B30" s="92" t="s">
        <v>251</v>
      </c>
      <c r="C30" s="34">
        <f>SUM(C3:C29)</f>
        <v>318200000</v>
      </c>
      <c r="D30" s="34">
        <f>SUM(D3:D29)</f>
        <v>65931328</v>
      </c>
      <c r="E30" s="35">
        <f>IF(C30=0,"-",$D30/C30*100)</f>
        <v>20.720090509113763</v>
      </c>
    </row>
    <row r="31" spans="1:5" ht="18" customHeight="1">
      <c r="A31" s="93"/>
      <c r="B31" s="94" t="s">
        <v>55</v>
      </c>
      <c r="C31" s="78"/>
      <c r="D31" s="78"/>
      <c r="E31" s="18"/>
    </row>
    <row r="32" spans="1:5" ht="18" customHeight="1">
      <c r="A32" s="17"/>
      <c r="B32" s="10" t="s">
        <v>370</v>
      </c>
      <c r="C32" s="13">
        <f>+C33</f>
        <v>0</v>
      </c>
      <c r="D32" s="13">
        <f>+D33</f>
        <v>0</v>
      </c>
      <c r="E32" s="14" t="str">
        <f aca="true" t="shared" si="1" ref="E32:E39">IF(C32=0,"-",$D32/C32*100)</f>
        <v>-</v>
      </c>
    </row>
    <row r="33" spans="1:5" ht="18" customHeight="1">
      <c r="A33" s="9" t="s">
        <v>105</v>
      </c>
      <c r="B33" s="15" t="s">
        <v>343</v>
      </c>
      <c r="C33" s="78">
        <v>0</v>
      </c>
      <c r="D33" s="78">
        <v>0</v>
      </c>
      <c r="E33" s="18" t="str">
        <f t="shared" si="1"/>
        <v>-</v>
      </c>
    </row>
    <row r="34" spans="1:5" ht="18" customHeight="1">
      <c r="A34" s="9"/>
      <c r="B34" s="10" t="s">
        <v>317</v>
      </c>
      <c r="C34" s="13">
        <f>SUM(C35:C37)</f>
        <v>0</v>
      </c>
      <c r="D34" s="13">
        <f>SUM(D35:D37)</f>
        <v>0</v>
      </c>
      <c r="E34" s="18" t="str">
        <f t="shared" si="1"/>
        <v>-</v>
      </c>
    </row>
    <row r="35" spans="1:5" ht="18" customHeight="1">
      <c r="A35" s="9" t="s">
        <v>105</v>
      </c>
      <c r="B35" s="15" t="s">
        <v>156</v>
      </c>
      <c r="C35" s="78">
        <v>0</v>
      </c>
      <c r="D35" s="78">
        <v>0</v>
      </c>
      <c r="E35" s="18" t="str">
        <f t="shared" si="1"/>
        <v>-</v>
      </c>
    </row>
    <row r="36" spans="1:5" ht="18" customHeight="1">
      <c r="A36" s="9"/>
      <c r="B36" s="15" t="s">
        <v>230</v>
      </c>
      <c r="C36" s="78">
        <v>0</v>
      </c>
      <c r="D36" s="78">
        <v>0</v>
      </c>
      <c r="E36" s="18" t="str">
        <f t="shared" si="1"/>
        <v>-</v>
      </c>
    </row>
    <row r="37" spans="1:5" ht="18" customHeight="1">
      <c r="A37" s="9"/>
      <c r="B37" s="15" t="s">
        <v>350</v>
      </c>
      <c r="C37" s="78">
        <v>0</v>
      </c>
      <c r="D37" s="78">
        <v>0</v>
      </c>
      <c r="E37" s="18" t="str">
        <f t="shared" si="1"/>
        <v>-</v>
      </c>
    </row>
    <row r="38" spans="1:5" ht="18" customHeight="1" thickBot="1">
      <c r="A38" s="79"/>
      <c r="B38" s="33" t="s">
        <v>251</v>
      </c>
      <c r="C38" s="34">
        <f>+C32+C34</f>
        <v>0</v>
      </c>
      <c r="D38" s="34">
        <f>+D32+D34</f>
        <v>0</v>
      </c>
      <c r="E38" s="35" t="str">
        <f t="shared" si="1"/>
        <v>-</v>
      </c>
    </row>
    <row r="39" spans="1:5" ht="18" customHeight="1" thickBot="1">
      <c r="A39" s="80"/>
      <c r="B39" s="33" t="s">
        <v>249</v>
      </c>
      <c r="C39" s="81">
        <f>+C30+C38</f>
        <v>318200000</v>
      </c>
      <c r="D39" s="81">
        <f>+D30+D38</f>
        <v>65931328</v>
      </c>
      <c r="E39" s="95">
        <f t="shared" si="1"/>
        <v>20.720090509113763</v>
      </c>
    </row>
    <row r="40" ht="13.5" customHeight="1"/>
  </sheetData>
  <printOptions/>
  <pageMargins left="0.27" right="0.17" top="1.17" bottom="0.58" header="0.38" footer="0.32"/>
  <pageSetup firstPageNumber="10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pane xSplit="1" ySplit="2" topLeftCell="B1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27" sqref="E27"/>
    </sheetView>
  </sheetViews>
  <sheetFormatPr defaultColWidth="11.00390625" defaultRowHeight="18" customHeight="1"/>
  <cols>
    <col min="1" max="1" width="7.125" style="20" customWidth="1"/>
    <col min="2" max="2" width="42.00390625" style="22" customWidth="1"/>
    <col min="3" max="4" width="15.75390625" style="24" customWidth="1"/>
    <col min="5" max="5" width="11.75390625" style="24" customWidth="1"/>
    <col min="6" max="6" width="11.125" style="21" bestFit="1" customWidth="1"/>
    <col min="7" max="16384" width="11.00390625" style="21" customWidth="1"/>
  </cols>
  <sheetData>
    <row r="1" spans="1:5" s="88" customFormat="1" ht="18" customHeight="1">
      <c r="A1" s="26" t="s">
        <v>35</v>
      </c>
      <c r="B1" s="27" t="s">
        <v>57</v>
      </c>
      <c r="C1" s="2" t="s">
        <v>347</v>
      </c>
      <c r="D1" s="2" t="s">
        <v>346</v>
      </c>
      <c r="E1" s="2" t="s">
        <v>60</v>
      </c>
    </row>
    <row r="2" spans="1:6" s="88" customFormat="1" ht="18" customHeight="1" thickBot="1">
      <c r="A2" s="28" t="s">
        <v>221</v>
      </c>
      <c r="B2" s="29" t="s">
        <v>30</v>
      </c>
      <c r="C2" s="32">
        <v>2003</v>
      </c>
      <c r="D2" s="121">
        <v>37802</v>
      </c>
      <c r="E2" s="8" t="s">
        <v>454</v>
      </c>
      <c r="F2" s="89"/>
    </row>
    <row r="3" spans="1:5" ht="18" customHeight="1">
      <c r="A3" s="90" t="s">
        <v>138</v>
      </c>
      <c r="B3" s="39" t="s">
        <v>36</v>
      </c>
      <c r="C3" s="40">
        <v>2733000</v>
      </c>
      <c r="D3" s="40">
        <v>287600</v>
      </c>
      <c r="E3" s="18">
        <f aca="true" t="shared" si="0" ref="E3:E25">IF(C3=0,"-",$D3/C3*100)</f>
        <v>10.52323454079766</v>
      </c>
    </row>
    <row r="4" spans="1:5" ht="18" customHeight="1">
      <c r="A4" s="31" t="s">
        <v>137</v>
      </c>
      <c r="B4" s="39" t="s">
        <v>184</v>
      </c>
      <c r="C4" s="40">
        <v>70000000</v>
      </c>
      <c r="D4" s="40">
        <v>44490454</v>
      </c>
      <c r="E4" s="18">
        <f t="shared" si="0"/>
        <v>63.557791428571434</v>
      </c>
    </row>
    <row r="5" spans="1:5" ht="18" customHeight="1">
      <c r="A5" s="48" t="s">
        <v>136</v>
      </c>
      <c r="B5" s="39" t="s">
        <v>185</v>
      </c>
      <c r="C5" s="40">
        <v>7882000</v>
      </c>
      <c r="D5" s="40">
        <v>2373938</v>
      </c>
      <c r="E5" s="18">
        <f t="shared" si="0"/>
        <v>30.11847246891652</v>
      </c>
    </row>
    <row r="6" spans="1:5" ht="18" customHeight="1">
      <c r="A6" s="31" t="s">
        <v>223</v>
      </c>
      <c r="B6" s="39" t="s">
        <v>245</v>
      </c>
      <c r="C6" s="40">
        <v>4073600</v>
      </c>
      <c r="D6" s="40">
        <v>2102885</v>
      </c>
      <c r="E6" s="18">
        <f t="shared" si="0"/>
        <v>51.62227513747054</v>
      </c>
    </row>
    <row r="7" spans="1:5" ht="18" customHeight="1">
      <c r="A7" s="31" t="s">
        <v>135</v>
      </c>
      <c r="B7" s="39" t="s">
        <v>371</v>
      </c>
      <c r="C7" s="40">
        <v>6549000</v>
      </c>
      <c r="D7" s="40">
        <v>3274500</v>
      </c>
      <c r="E7" s="18">
        <f t="shared" si="0"/>
        <v>50</v>
      </c>
    </row>
    <row r="8" spans="1:6" ht="18" customHeight="1">
      <c r="A8" s="31" t="s">
        <v>133</v>
      </c>
      <c r="B8" s="15" t="s">
        <v>312</v>
      </c>
      <c r="C8" s="40">
        <v>9960000</v>
      </c>
      <c r="D8" s="40">
        <v>7880000</v>
      </c>
      <c r="E8" s="18">
        <f t="shared" si="0"/>
        <v>79.11646586345381</v>
      </c>
      <c r="F8" s="30"/>
    </row>
    <row r="9" spans="1:5" ht="18" customHeight="1">
      <c r="A9" s="31" t="s">
        <v>133</v>
      </c>
      <c r="B9" s="15" t="s">
        <v>186</v>
      </c>
      <c r="C9" s="40">
        <v>5800000</v>
      </c>
      <c r="D9" s="40"/>
      <c r="E9" s="18">
        <f t="shared" si="0"/>
        <v>0</v>
      </c>
    </row>
    <row r="10" spans="1:5" ht="18" customHeight="1">
      <c r="A10" s="31" t="s">
        <v>133</v>
      </c>
      <c r="B10" s="15" t="s">
        <v>428</v>
      </c>
      <c r="C10" s="40">
        <v>58500000</v>
      </c>
      <c r="D10" s="40">
        <v>26898464</v>
      </c>
      <c r="E10" s="18">
        <f t="shared" si="0"/>
        <v>45.980280341880345</v>
      </c>
    </row>
    <row r="11" spans="1:6" ht="18" customHeight="1">
      <c r="A11" s="31" t="s">
        <v>132</v>
      </c>
      <c r="B11" s="39" t="s">
        <v>278</v>
      </c>
      <c r="C11" s="40">
        <v>90687750</v>
      </c>
      <c r="D11" s="40">
        <v>46916890</v>
      </c>
      <c r="E11" s="18">
        <f t="shared" si="0"/>
        <v>51.73453967046265</v>
      </c>
      <c r="F11" s="30"/>
    </row>
    <row r="12" spans="1:7" ht="18" customHeight="1">
      <c r="A12" s="31" t="s">
        <v>132</v>
      </c>
      <c r="B12" s="39" t="s">
        <v>279</v>
      </c>
      <c r="C12" s="40">
        <v>11459360</v>
      </c>
      <c r="D12" s="40">
        <v>5729683</v>
      </c>
      <c r="E12" s="18">
        <f t="shared" si="0"/>
        <v>50.0000261794725</v>
      </c>
      <c r="F12" s="30"/>
      <c r="G12" s="30"/>
    </row>
    <row r="13" spans="1:5" ht="18" customHeight="1">
      <c r="A13" s="31" t="s">
        <v>132</v>
      </c>
      <c r="B13" s="39" t="s">
        <v>280</v>
      </c>
      <c r="C13" s="40">
        <f>46692890+3150000</f>
        <v>49842890</v>
      </c>
      <c r="D13" s="40">
        <v>23346448</v>
      </c>
      <c r="E13" s="18">
        <f t="shared" si="0"/>
        <v>46.840076889602514</v>
      </c>
    </row>
    <row r="14" spans="1:5" ht="18" customHeight="1">
      <c r="A14" s="48" t="s">
        <v>131</v>
      </c>
      <c r="B14" s="15" t="s">
        <v>246</v>
      </c>
      <c r="C14" s="40">
        <v>127008780</v>
      </c>
      <c r="D14" s="40">
        <v>17517600</v>
      </c>
      <c r="E14" s="18">
        <f t="shared" si="0"/>
        <v>13.79243230271167</v>
      </c>
    </row>
    <row r="15" spans="1:5" ht="18" customHeight="1">
      <c r="A15" s="48" t="s">
        <v>130</v>
      </c>
      <c r="B15" s="39" t="s">
        <v>158</v>
      </c>
      <c r="C15" s="40">
        <v>0</v>
      </c>
      <c r="D15" s="40" t="s">
        <v>30</v>
      </c>
      <c r="E15" s="18" t="str">
        <f t="shared" si="0"/>
        <v>-</v>
      </c>
    </row>
    <row r="16" spans="1:5" ht="18" customHeight="1">
      <c r="A16" s="48" t="s">
        <v>130</v>
      </c>
      <c r="B16" s="39" t="s">
        <v>270</v>
      </c>
      <c r="C16" s="40">
        <v>7360000</v>
      </c>
      <c r="D16" s="40">
        <v>2000000</v>
      </c>
      <c r="E16" s="18">
        <f t="shared" si="0"/>
        <v>27.173913043478258</v>
      </c>
    </row>
    <row r="17" spans="1:5" ht="18" customHeight="1">
      <c r="A17" s="48" t="s">
        <v>129</v>
      </c>
      <c r="B17" s="39" t="s">
        <v>247</v>
      </c>
      <c r="C17" s="40">
        <v>8000000</v>
      </c>
      <c r="D17" s="40">
        <v>8000000</v>
      </c>
      <c r="E17" s="18">
        <f t="shared" si="0"/>
        <v>100</v>
      </c>
    </row>
    <row r="18" spans="1:5" ht="18" customHeight="1">
      <c r="A18" s="31" t="s">
        <v>134</v>
      </c>
      <c r="B18" s="39" t="s">
        <v>248</v>
      </c>
      <c r="C18" s="40">
        <v>0</v>
      </c>
      <c r="D18" s="40"/>
      <c r="E18" s="18" t="str">
        <f t="shared" si="0"/>
        <v>-</v>
      </c>
    </row>
    <row r="19" spans="1:5" ht="18" customHeight="1">
      <c r="A19" s="48" t="s">
        <v>128</v>
      </c>
      <c r="B19" s="39" t="s">
        <v>372</v>
      </c>
      <c r="C19" s="40">
        <v>0</v>
      </c>
      <c r="D19" s="40"/>
      <c r="E19" s="18" t="str">
        <f t="shared" si="0"/>
        <v>-</v>
      </c>
    </row>
    <row r="20" spans="1:6" ht="18" customHeight="1">
      <c r="A20" s="48" t="s">
        <v>128</v>
      </c>
      <c r="B20" s="39" t="s">
        <v>373</v>
      </c>
      <c r="C20" s="40">
        <f>40000000+165000000-118000000</f>
        <v>87000000</v>
      </c>
      <c r="D20" s="40"/>
      <c r="E20" s="18">
        <f t="shared" si="0"/>
        <v>0</v>
      </c>
      <c r="F20" s="30"/>
    </row>
    <row r="21" spans="1:5" ht="18" customHeight="1">
      <c r="A21" s="48" t="s">
        <v>128</v>
      </c>
      <c r="B21" s="39" t="s">
        <v>432</v>
      </c>
      <c r="C21" s="40">
        <v>30000000</v>
      </c>
      <c r="D21" s="40">
        <v>6080590</v>
      </c>
      <c r="E21" s="18">
        <f t="shared" si="0"/>
        <v>20.268633333333334</v>
      </c>
    </row>
    <row r="22" spans="1:5" ht="18" customHeight="1">
      <c r="A22" s="48" t="s">
        <v>128</v>
      </c>
      <c r="B22" s="39" t="s">
        <v>382</v>
      </c>
      <c r="C22" s="40">
        <v>0</v>
      </c>
      <c r="D22" s="40"/>
      <c r="E22" s="18" t="str">
        <f t="shared" si="0"/>
        <v>-</v>
      </c>
    </row>
    <row r="23" spans="1:5" ht="18" customHeight="1">
      <c r="A23" s="48" t="s">
        <v>128</v>
      </c>
      <c r="B23" s="15" t="s">
        <v>281</v>
      </c>
      <c r="C23" s="40">
        <v>5255000</v>
      </c>
      <c r="D23" s="40">
        <v>5255000</v>
      </c>
      <c r="E23" s="18">
        <f t="shared" si="0"/>
        <v>100</v>
      </c>
    </row>
    <row r="24" spans="1:5" ht="18" customHeight="1">
      <c r="A24" s="48" t="s">
        <v>188</v>
      </c>
      <c r="B24" s="15" t="s">
        <v>187</v>
      </c>
      <c r="C24" s="40">
        <v>6700000</v>
      </c>
      <c r="D24" s="40">
        <v>2810733</v>
      </c>
      <c r="E24" s="18">
        <f t="shared" si="0"/>
        <v>41.95123880597015</v>
      </c>
    </row>
    <row r="25" spans="1:5" ht="18" customHeight="1">
      <c r="A25" s="48" t="s">
        <v>401</v>
      </c>
      <c r="B25" s="15" t="s">
        <v>402</v>
      </c>
      <c r="C25" s="40">
        <v>1000000</v>
      </c>
      <c r="D25" s="40"/>
      <c r="E25" s="18">
        <f t="shared" si="0"/>
        <v>0</v>
      </c>
    </row>
    <row r="26" spans="1:5" ht="18" customHeight="1">
      <c r="A26" s="48"/>
      <c r="B26" s="15"/>
      <c r="C26" s="40"/>
      <c r="D26" s="40"/>
      <c r="E26" s="18"/>
    </row>
    <row r="27" spans="1:5" ht="18" customHeight="1" thickBot="1">
      <c r="A27" s="4"/>
      <c r="B27" s="33" t="s">
        <v>251</v>
      </c>
      <c r="C27" s="41">
        <f>SUM(C3:C26)</f>
        <v>589811380</v>
      </c>
      <c r="D27" s="41">
        <f>SUM(D3:D26)</f>
        <v>204964785</v>
      </c>
      <c r="E27" s="35">
        <f>IF(C27=0,"-",$D27/C27*100)</f>
        <v>34.750903755027586</v>
      </c>
    </row>
    <row r="28" spans="3:5" ht="18" customHeight="1">
      <c r="C28" s="86"/>
      <c r="D28" s="86"/>
      <c r="E28" s="86"/>
    </row>
    <row r="29" spans="3:5" ht="18" customHeight="1">
      <c r="C29" s="86"/>
      <c r="D29" s="86"/>
      <c r="E29" s="86"/>
    </row>
    <row r="30" spans="3:5" ht="18" customHeight="1">
      <c r="C30" s="86"/>
      <c r="D30" s="86"/>
      <c r="E30" s="86"/>
    </row>
    <row r="31" spans="3:5" ht="18" customHeight="1">
      <c r="C31" s="86"/>
      <c r="D31" s="86"/>
      <c r="E31" s="86"/>
    </row>
    <row r="32" spans="3:5" ht="18" customHeight="1">
      <c r="C32" s="86"/>
      <c r="D32" s="86"/>
      <c r="E32" s="86"/>
    </row>
    <row r="33" spans="3:5" ht="18" customHeight="1">
      <c r="C33" s="86"/>
      <c r="D33" s="86"/>
      <c r="E33" s="86"/>
    </row>
    <row r="34" spans="2:5" ht="18" customHeight="1">
      <c r="B34" s="25"/>
      <c r="C34" s="87"/>
      <c r="D34" s="87"/>
      <c r="E34" s="87"/>
    </row>
    <row r="35" spans="2:5" ht="18" customHeight="1">
      <c r="B35" s="25"/>
      <c r="C35" s="87"/>
      <c r="D35" s="87"/>
      <c r="E35" s="87"/>
    </row>
    <row r="37" ht="18" customHeight="1">
      <c r="B37" s="25"/>
    </row>
    <row r="38" ht="18" customHeight="1">
      <c r="B38" s="25"/>
    </row>
  </sheetData>
  <printOptions/>
  <pageMargins left="0.38" right="0.17" top="1.17" bottom="0.51" header="0.38" footer="0.27"/>
  <pageSetup firstPageNumber="11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pane xSplit="1" ySplit="2" topLeftCell="B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5" sqref="E5"/>
    </sheetView>
  </sheetViews>
  <sheetFormatPr defaultColWidth="11.00390625" defaultRowHeight="18" customHeight="1"/>
  <cols>
    <col min="1" max="1" width="7.375" style="20" customWidth="1"/>
    <col min="2" max="2" width="36.375" style="22" customWidth="1"/>
    <col min="3" max="4" width="15.75390625" style="24" customWidth="1"/>
    <col min="5" max="5" width="11.75390625" style="24" customWidth="1"/>
    <col min="6" max="6" width="11.125" style="21" bestFit="1" customWidth="1"/>
    <col min="7" max="16384" width="11.00390625" style="21" customWidth="1"/>
  </cols>
  <sheetData>
    <row r="1" spans="1:5" s="43" customFormat="1" ht="18" customHeight="1">
      <c r="A1" s="26" t="s">
        <v>35</v>
      </c>
      <c r="B1" s="27" t="s">
        <v>57</v>
      </c>
      <c r="C1" s="2" t="s">
        <v>347</v>
      </c>
      <c r="D1" s="2" t="s">
        <v>346</v>
      </c>
      <c r="E1" s="2" t="s">
        <v>60</v>
      </c>
    </row>
    <row r="2" spans="1:5" s="43" customFormat="1" ht="18" customHeight="1" thickBot="1">
      <c r="A2" s="28" t="s">
        <v>221</v>
      </c>
      <c r="B2" s="29" t="s">
        <v>30</v>
      </c>
      <c r="C2" s="32">
        <v>2003</v>
      </c>
      <c r="D2" s="121">
        <v>37802</v>
      </c>
      <c r="E2" s="8" t="s">
        <v>454</v>
      </c>
    </row>
    <row r="3" spans="1:5" ht="18" customHeight="1">
      <c r="A3" s="48" t="s">
        <v>139</v>
      </c>
      <c r="B3" s="39" t="s">
        <v>36</v>
      </c>
      <c r="C3" s="69">
        <v>3000000</v>
      </c>
      <c r="D3" s="69">
        <v>247750</v>
      </c>
      <c r="E3" s="18">
        <f aca="true" t="shared" si="0" ref="E3:E14">IF(C3=0,"-",$D3/C3*100)</f>
        <v>8.258333333333333</v>
      </c>
    </row>
    <row r="4" spans="1:6" ht="18" customHeight="1">
      <c r="A4" s="82" t="s">
        <v>140</v>
      </c>
      <c r="B4" s="39" t="s">
        <v>244</v>
      </c>
      <c r="C4" s="69">
        <v>46500000</v>
      </c>
      <c r="D4" s="69">
        <v>21196091</v>
      </c>
      <c r="E4" s="18">
        <f t="shared" si="0"/>
        <v>45.58299139784946</v>
      </c>
      <c r="F4" s="30"/>
    </row>
    <row r="5" spans="1:5" ht="18" customHeight="1">
      <c r="A5" s="82" t="s">
        <v>140</v>
      </c>
      <c r="B5" s="39" t="s">
        <v>41</v>
      </c>
      <c r="C5" s="69">
        <v>336640935</v>
      </c>
      <c r="D5" s="69">
        <v>186978856</v>
      </c>
      <c r="E5" s="18">
        <f t="shared" si="0"/>
        <v>55.54251921264418</v>
      </c>
    </row>
    <row r="6" spans="1:6" ht="18" customHeight="1">
      <c r="A6" s="82" t="s">
        <v>140</v>
      </c>
      <c r="B6" s="39" t="s">
        <v>42</v>
      </c>
      <c r="C6" s="69">
        <v>44585685</v>
      </c>
      <c r="D6" s="69">
        <v>22859509</v>
      </c>
      <c r="E6" s="18">
        <f t="shared" si="0"/>
        <v>51.27096062334805</v>
      </c>
      <c r="F6" s="30"/>
    </row>
    <row r="7" spans="1:5" ht="18" customHeight="1">
      <c r="A7" s="82" t="s">
        <v>140</v>
      </c>
      <c r="B7" s="39" t="s">
        <v>227</v>
      </c>
      <c r="C7" s="69">
        <v>117285420</v>
      </c>
      <c r="D7" s="69">
        <v>58642710</v>
      </c>
      <c r="E7" s="18">
        <f t="shared" si="0"/>
        <v>50</v>
      </c>
    </row>
    <row r="8" spans="1:5" ht="18" customHeight="1">
      <c r="A8" s="82" t="s">
        <v>140</v>
      </c>
      <c r="B8" s="39" t="s">
        <v>378</v>
      </c>
      <c r="C8" s="69">
        <v>6000000</v>
      </c>
      <c r="D8" s="69"/>
      <c r="E8" s="18">
        <f t="shared" si="0"/>
        <v>0</v>
      </c>
    </row>
    <row r="9" spans="1:6" ht="18" customHeight="1">
      <c r="A9" s="82" t="s">
        <v>141</v>
      </c>
      <c r="B9" s="39" t="s">
        <v>200</v>
      </c>
      <c r="C9" s="69">
        <v>1470000</v>
      </c>
      <c r="D9" s="69">
        <v>1470000</v>
      </c>
      <c r="E9" s="18">
        <f t="shared" si="0"/>
        <v>100</v>
      </c>
      <c r="F9" s="30"/>
    </row>
    <row r="10" spans="1:6" ht="18" customHeight="1">
      <c r="A10" s="82" t="s">
        <v>142</v>
      </c>
      <c r="B10" s="39" t="s">
        <v>318</v>
      </c>
      <c r="C10" s="69">
        <v>0</v>
      </c>
      <c r="D10" s="69"/>
      <c r="E10" s="18" t="str">
        <f t="shared" si="0"/>
        <v>-</v>
      </c>
      <c r="F10" s="30"/>
    </row>
    <row r="11" spans="1:5" ht="18" customHeight="1">
      <c r="A11" s="82" t="s">
        <v>142</v>
      </c>
      <c r="B11" s="39" t="s">
        <v>409</v>
      </c>
      <c r="C11" s="69">
        <f>30000000-3000000</f>
        <v>27000000</v>
      </c>
      <c r="D11" s="69"/>
      <c r="E11" s="18">
        <f t="shared" si="0"/>
        <v>0</v>
      </c>
    </row>
    <row r="12" spans="1:5" ht="18" customHeight="1">
      <c r="A12" s="82" t="s">
        <v>142</v>
      </c>
      <c r="B12" s="39" t="s">
        <v>410</v>
      </c>
      <c r="C12" s="69">
        <v>15000000</v>
      </c>
      <c r="D12" s="69"/>
      <c r="E12" s="18">
        <f t="shared" si="0"/>
        <v>0</v>
      </c>
    </row>
    <row r="13" spans="1:5" ht="18" customHeight="1">
      <c r="A13" s="82" t="s">
        <v>143</v>
      </c>
      <c r="B13" s="15" t="s">
        <v>17</v>
      </c>
      <c r="C13" s="69">
        <v>7500000</v>
      </c>
      <c r="D13" s="69"/>
      <c r="E13" s="18">
        <f t="shared" si="0"/>
        <v>0</v>
      </c>
    </row>
    <row r="14" spans="1:5" ht="18" customHeight="1">
      <c r="A14" s="82" t="s">
        <v>157</v>
      </c>
      <c r="B14" s="15" t="s">
        <v>158</v>
      </c>
      <c r="C14" s="69">
        <v>0</v>
      </c>
      <c r="D14" s="69"/>
      <c r="E14" s="18" t="str">
        <f t="shared" si="0"/>
        <v>-</v>
      </c>
    </row>
    <row r="15" spans="1:5" ht="18" customHeight="1">
      <c r="A15" s="83"/>
      <c r="B15" s="15"/>
      <c r="C15" s="69"/>
      <c r="D15" s="69"/>
      <c r="E15" s="18"/>
    </row>
    <row r="16" spans="1:5" ht="18" customHeight="1" thickBot="1">
      <c r="A16" s="32"/>
      <c r="B16" s="33" t="s">
        <v>249</v>
      </c>
      <c r="C16" s="41">
        <f>SUM(C3:C15)</f>
        <v>604982040</v>
      </c>
      <c r="D16" s="41">
        <f>SUM(D3:D15)</f>
        <v>291394916</v>
      </c>
      <c r="E16" s="35">
        <f>IF(C16=0,"-",$D16/C16*100)</f>
        <v>48.16587877550877</v>
      </c>
    </row>
    <row r="17" ht="18" customHeight="1">
      <c r="A17" s="42" t="s">
        <v>30</v>
      </c>
    </row>
    <row r="18" spans="3:4" ht="18" customHeight="1">
      <c r="C18" s="84"/>
      <c r="D18" s="84"/>
    </row>
    <row r="19" spans="2:5" ht="18" customHeight="1">
      <c r="B19" s="25"/>
      <c r="C19" s="85"/>
      <c r="D19" s="85"/>
      <c r="E19" s="85"/>
    </row>
    <row r="20" spans="3:5" ht="18" customHeight="1">
      <c r="C20" s="85"/>
      <c r="D20" s="85"/>
      <c r="E20" s="85"/>
    </row>
    <row r="21" spans="3:5" ht="18" customHeight="1">
      <c r="C21" s="86"/>
      <c r="D21" s="86"/>
      <c r="E21" s="86"/>
    </row>
    <row r="22" spans="3:5" ht="18" customHeight="1">
      <c r="C22" s="86"/>
      <c r="D22" s="86"/>
      <c r="E22" s="86"/>
    </row>
    <row r="23" spans="3:5" ht="18" customHeight="1">
      <c r="C23" s="86"/>
      <c r="D23" s="86"/>
      <c r="E23" s="86"/>
    </row>
    <row r="24" spans="3:5" ht="18" customHeight="1">
      <c r="C24" s="86"/>
      <c r="D24" s="86"/>
      <c r="E24" s="86"/>
    </row>
    <row r="25" spans="3:5" ht="18" customHeight="1">
      <c r="C25" s="86"/>
      <c r="D25" s="86"/>
      <c r="E25" s="86"/>
    </row>
    <row r="26" spans="3:5" ht="18" customHeight="1">
      <c r="C26" s="86"/>
      <c r="D26" s="86"/>
      <c r="E26" s="86"/>
    </row>
    <row r="27" spans="3:5" ht="18" customHeight="1">
      <c r="C27" s="86"/>
      <c r="D27" s="86"/>
      <c r="E27" s="86"/>
    </row>
    <row r="28" spans="2:5" ht="18" customHeight="1">
      <c r="B28" s="25"/>
      <c r="C28" s="87"/>
      <c r="D28" s="87"/>
      <c r="E28" s="87"/>
    </row>
    <row r="29" spans="3:5" ht="18" customHeight="1">
      <c r="C29" s="86"/>
      <c r="D29" s="86"/>
      <c r="E29" s="86"/>
    </row>
    <row r="30" spans="3:5" ht="18" customHeight="1">
      <c r="C30" s="86"/>
      <c r="D30" s="86"/>
      <c r="E30" s="86"/>
    </row>
  </sheetData>
  <printOptions/>
  <pageMargins left="0.38" right="0.17" top="1.17" bottom="0.91" header="0.41" footer="0.5511811023622047"/>
  <pageSetup firstPageNumber="12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S56"/>
  <sheetViews>
    <sheetView workbookViewId="0" topLeftCell="A1">
      <pane xSplit="1" ySplit="2" topLeftCell="B3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42" sqref="E42"/>
    </sheetView>
  </sheetViews>
  <sheetFormatPr defaultColWidth="11.00390625" defaultRowHeight="18" customHeight="1"/>
  <cols>
    <col min="1" max="1" width="6.875" style="20" customWidth="1"/>
    <col min="2" max="2" width="42.625" style="22" customWidth="1"/>
    <col min="3" max="4" width="15.75390625" style="24" customWidth="1"/>
    <col min="5" max="5" width="11.75390625" style="24" customWidth="1"/>
    <col min="6" max="7" width="11.125" style="21" bestFit="1" customWidth="1"/>
    <col min="8" max="16384" width="11.00390625" style="21" customWidth="1"/>
  </cols>
  <sheetData>
    <row r="1" spans="1:5" s="43" customFormat="1" ht="18" customHeight="1">
      <c r="A1" s="26" t="s">
        <v>35</v>
      </c>
      <c r="B1" s="27" t="s">
        <v>57</v>
      </c>
      <c r="C1" s="2" t="s">
        <v>347</v>
      </c>
      <c r="D1" s="2" t="s">
        <v>346</v>
      </c>
      <c r="E1" s="2" t="s">
        <v>60</v>
      </c>
    </row>
    <row r="2" spans="1:5" s="43" customFormat="1" ht="18" customHeight="1" thickBot="1">
      <c r="A2" s="28" t="s">
        <v>221</v>
      </c>
      <c r="B2" s="29"/>
      <c r="C2" s="32">
        <v>2003</v>
      </c>
      <c r="D2" s="121">
        <v>37802</v>
      </c>
      <c r="E2" s="8" t="s">
        <v>454</v>
      </c>
    </row>
    <row r="3" spans="1:253" s="67" customFormat="1" ht="18" customHeight="1">
      <c r="A3" s="63" t="s">
        <v>127</v>
      </c>
      <c r="B3" s="64" t="s">
        <v>36</v>
      </c>
      <c r="C3" s="65">
        <v>3000000</v>
      </c>
      <c r="D3" s="65">
        <v>529990</v>
      </c>
      <c r="E3" s="66">
        <f aca="true" t="shared" si="0" ref="E3:E18">IF(C3=0,"-",$D3/C3*100)</f>
        <v>17.666333333333334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spans="1:253" s="67" customFormat="1" ht="18" customHeight="1">
      <c r="A4" s="31" t="s">
        <v>126</v>
      </c>
      <c r="B4" s="39" t="s">
        <v>288</v>
      </c>
      <c r="C4" s="40">
        <v>900000</v>
      </c>
      <c r="D4" s="40"/>
      <c r="E4" s="18">
        <f t="shared" si="0"/>
        <v>0</v>
      </c>
      <c r="F4" s="68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</row>
    <row r="5" spans="1:253" ht="18" customHeight="1">
      <c r="A5" s="31" t="s">
        <v>126</v>
      </c>
      <c r="B5" s="39" t="s">
        <v>255</v>
      </c>
      <c r="C5" s="40">
        <v>2570000</v>
      </c>
      <c r="D5" s="40"/>
      <c r="E5" s="18">
        <f t="shared" si="0"/>
        <v>0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</row>
    <row r="6" spans="1:253" ht="18" customHeight="1">
      <c r="A6" s="31" t="s">
        <v>126</v>
      </c>
      <c r="B6" s="39" t="s">
        <v>374</v>
      </c>
      <c r="C6" s="40">
        <v>0</v>
      </c>
      <c r="D6" s="40"/>
      <c r="E6" s="18" t="str">
        <f t="shared" si="0"/>
        <v>-</v>
      </c>
      <c r="F6" s="70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5" ht="18" customHeight="1">
      <c r="A7" s="31" t="s">
        <v>125</v>
      </c>
      <c r="B7" s="39" t="s">
        <v>37</v>
      </c>
      <c r="C7" s="40">
        <v>2800000</v>
      </c>
      <c r="D7" s="40">
        <v>1399999</v>
      </c>
      <c r="E7" s="18">
        <f t="shared" si="0"/>
        <v>49.999964285714285</v>
      </c>
    </row>
    <row r="8" spans="1:5" ht="18" customHeight="1">
      <c r="A8" s="31" t="s">
        <v>124</v>
      </c>
      <c r="B8" s="39" t="s">
        <v>38</v>
      </c>
      <c r="C8" s="40">
        <v>4000000</v>
      </c>
      <c r="D8" s="40"/>
      <c r="E8" s="18">
        <f t="shared" si="0"/>
        <v>0</v>
      </c>
    </row>
    <row r="9" spans="1:5" ht="18" customHeight="1">
      <c r="A9" s="31" t="s">
        <v>123</v>
      </c>
      <c r="B9" s="15" t="s">
        <v>196</v>
      </c>
      <c r="C9" s="40">
        <v>16860000</v>
      </c>
      <c r="D9" s="40">
        <v>8430000</v>
      </c>
      <c r="E9" s="18">
        <f t="shared" si="0"/>
        <v>50</v>
      </c>
    </row>
    <row r="10" spans="1:5" ht="18" customHeight="1">
      <c r="A10" s="31" t="s">
        <v>122</v>
      </c>
      <c r="B10" s="15" t="s">
        <v>282</v>
      </c>
      <c r="C10" s="40">
        <v>3321000</v>
      </c>
      <c r="D10" s="40">
        <v>1660500</v>
      </c>
      <c r="E10" s="18">
        <f t="shared" si="0"/>
        <v>50</v>
      </c>
    </row>
    <row r="11" spans="1:5" ht="18" customHeight="1">
      <c r="A11" s="48" t="s">
        <v>117</v>
      </c>
      <c r="B11" s="59" t="s">
        <v>283</v>
      </c>
      <c r="C11" s="40">
        <v>858000</v>
      </c>
      <c r="D11" s="40"/>
      <c r="E11" s="18">
        <f t="shared" si="0"/>
        <v>0</v>
      </c>
    </row>
    <row r="12" spans="1:6" ht="18" customHeight="1">
      <c r="A12" s="31" t="s">
        <v>121</v>
      </c>
      <c r="B12" s="15" t="s">
        <v>284</v>
      </c>
      <c r="C12" s="40">
        <v>6000000</v>
      </c>
      <c r="D12" s="40">
        <v>3000000</v>
      </c>
      <c r="E12" s="18">
        <f t="shared" si="0"/>
        <v>50</v>
      </c>
      <c r="F12" s="30"/>
    </row>
    <row r="13" spans="1:6" ht="18" customHeight="1">
      <c r="A13" s="31" t="s">
        <v>120</v>
      </c>
      <c r="B13" s="15" t="s">
        <v>313</v>
      </c>
      <c r="C13" s="40">
        <v>30886000</v>
      </c>
      <c r="D13" s="40">
        <v>15442999</v>
      </c>
      <c r="E13" s="18">
        <f t="shared" si="0"/>
        <v>49.99999676228712</v>
      </c>
      <c r="F13" s="30"/>
    </row>
    <row r="14" spans="1:5" ht="18" customHeight="1">
      <c r="A14" s="31" t="s">
        <v>120</v>
      </c>
      <c r="B14" s="15" t="s">
        <v>314</v>
      </c>
      <c r="C14" s="40">
        <v>3680000</v>
      </c>
      <c r="D14" s="40">
        <v>1840000</v>
      </c>
      <c r="E14" s="18">
        <f t="shared" si="0"/>
        <v>50</v>
      </c>
    </row>
    <row r="15" spans="1:5" ht="18" customHeight="1">
      <c r="A15" s="31" t="s">
        <v>119</v>
      </c>
      <c r="B15" s="15" t="s">
        <v>226</v>
      </c>
      <c r="C15" s="40">
        <v>40200000</v>
      </c>
      <c r="D15" s="40">
        <v>10815000</v>
      </c>
      <c r="E15" s="18">
        <f t="shared" si="0"/>
        <v>26.902985074626866</v>
      </c>
    </row>
    <row r="16" spans="1:6" ht="18" customHeight="1">
      <c r="A16" s="31" t="s">
        <v>118</v>
      </c>
      <c r="B16" s="39" t="s">
        <v>278</v>
      </c>
      <c r="C16" s="40">
        <v>155240020</v>
      </c>
      <c r="D16" s="40">
        <v>80935232</v>
      </c>
      <c r="E16" s="18">
        <f t="shared" si="0"/>
        <v>52.13554597583793</v>
      </c>
      <c r="F16" s="30"/>
    </row>
    <row r="17" spans="1:5" ht="18" customHeight="1">
      <c r="A17" s="31" t="s">
        <v>118</v>
      </c>
      <c r="B17" s="39" t="s">
        <v>279</v>
      </c>
      <c r="C17" s="40">
        <v>22915280</v>
      </c>
      <c r="D17" s="40">
        <v>11494488</v>
      </c>
      <c r="E17" s="18">
        <f t="shared" si="0"/>
        <v>50.160801002649755</v>
      </c>
    </row>
    <row r="18" spans="1:7" ht="18" customHeight="1">
      <c r="A18" s="31" t="s">
        <v>118</v>
      </c>
      <c r="B18" s="39" t="s">
        <v>285</v>
      </c>
      <c r="C18" s="40">
        <f>65451740+1500000</f>
        <v>66951740</v>
      </c>
      <c r="D18" s="40">
        <v>33484579</v>
      </c>
      <c r="E18" s="18">
        <f t="shared" si="0"/>
        <v>50.01300787701709</v>
      </c>
      <c r="G18" s="30"/>
    </row>
    <row r="19" spans="1:5" ht="18" customHeight="1">
      <c r="A19" s="31"/>
      <c r="B19" s="44" t="s">
        <v>39</v>
      </c>
      <c r="C19" s="40"/>
      <c r="D19" s="40"/>
      <c r="E19" s="18"/>
    </row>
    <row r="20" spans="1:6" s="76" customFormat="1" ht="18" customHeight="1">
      <c r="A20" s="71"/>
      <c r="B20" s="72" t="s">
        <v>442</v>
      </c>
      <c r="C20" s="73">
        <v>165607040</v>
      </c>
      <c r="D20" s="73">
        <v>84984327</v>
      </c>
      <c r="E20" s="74">
        <f>IF(C20=0,"-",$D20/C20*100)</f>
        <v>51.316856457310024</v>
      </c>
      <c r="F20" s="75"/>
    </row>
    <row r="21" spans="1:6" s="76" customFormat="1" ht="18" customHeight="1">
      <c r="A21" s="71"/>
      <c r="B21" s="72" t="s">
        <v>443</v>
      </c>
      <c r="C21" s="73">
        <v>2500945</v>
      </c>
      <c r="D21" s="73">
        <v>1703510</v>
      </c>
      <c r="E21" s="74">
        <f>IF(C21=0,"-",$D21/C21*100)</f>
        <v>68.11465266129403</v>
      </c>
      <c r="F21" s="75"/>
    </row>
    <row r="22" spans="1:5" s="76" customFormat="1" ht="18" customHeight="1">
      <c r="A22" s="71"/>
      <c r="B22" s="72" t="s">
        <v>444</v>
      </c>
      <c r="C22" s="73">
        <v>52013960</v>
      </c>
      <c r="D22" s="73">
        <v>26601746</v>
      </c>
      <c r="E22" s="74">
        <f>IF(C22=0,"-",$D22/C22*100)</f>
        <v>51.14347379049779</v>
      </c>
    </row>
    <row r="23" spans="1:7" s="76" customFormat="1" ht="18" customHeight="1">
      <c r="A23" s="71"/>
      <c r="B23" s="72" t="s">
        <v>445</v>
      </c>
      <c r="C23" s="73">
        <v>12180000</v>
      </c>
      <c r="D23" s="73">
        <v>6090000</v>
      </c>
      <c r="E23" s="74">
        <f>IF(C23=0,"-",$D23/C23*100)</f>
        <v>50</v>
      </c>
      <c r="G23" s="75"/>
    </row>
    <row r="24" spans="1:7" s="76" customFormat="1" ht="18" customHeight="1">
      <c r="A24" s="71"/>
      <c r="B24" s="72" t="s">
        <v>286</v>
      </c>
      <c r="C24" s="73">
        <v>12805095</v>
      </c>
      <c r="D24" s="73">
        <v>6534716</v>
      </c>
      <c r="E24" s="74">
        <f>IF(C24=0,"-",$D24/C24*100)</f>
        <v>51.03215555995485</v>
      </c>
      <c r="G24" s="75"/>
    </row>
    <row r="25" spans="1:5" ht="9" customHeight="1">
      <c r="A25" s="31"/>
      <c r="B25" s="77"/>
      <c r="C25" s="40"/>
      <c r="D25" s="40"/>
      <c r="E25" s="18"/>
    </row>
    <row r="26" spans="1:6" ht="18" customHeight="1">
      <c r="A26" s="48" t="s">
        <v>117</v>
      </c>
      <c r="B26" s="77" t="s">
        <v>199</v>
      </c>
      <c r="C26" s="40">
        <v>12000000</v>
      </c>
      <c r="D26" s="40">
        <v>12000000</v>
      </c>
      <c r="E26" s="18">
        <f aca="true" t="shared" si="1" ref="E26:E39">IF(C26=0,"-",$D26/C26*100)</f>
        <v>100</v>
      </c>
      <c r="F26" s="30"/>
    </row>
    <row r="27" spans="1:5" ht="18" customHeight="1">
      <c r="A27" s="48" t="s">
        <v>117</v>
      </c>
      <c r="B27" s="59" t="s">
        <v>262</v>
      </c>
      <c r="C27" s="40">
        <v>0</v>
      </c>
      <c r="D27" s="40"/>
      <c r="E27" s="18" t="str">
        <f t="shared" si="1"/>
        <v>-</v>
      </c>
    </row>
    <row r="28" spans="1:5" ht="18" customHeight="1">
      <c r="A28" s="48" t="s">
        <v>117</v>
      </c>
      <c r="B28" s="59" t="s">
        <v>381</v>
      </c>
      <c r="C28" s="40">
        <v>6357000</v>
      </c>
      <c r="D28" s="40"/>
      <c r="E28" s="18">
        <f t="shared" si="1"/>
        <v>0</v>
      </c>
    </row>
    <row r="29" spans="1:6" ht="18" customHeight="1">
      <c r="A29" s="48" t="s">
        <v>117</v>
      </c>
      <c r="B29" s="59" t="s">
        <v>256</v>
      </c>
      <c r="C29" s="40">
        <v>4000000</v>
      </c>
      <c r="D29" s="40"/>
      <c r="E29" s="18">
        <f t="shared" si="1"/>
        <v>0</v>
      </c>
      <c r="F29" s="30"/>
    </row>
    <row r="30" spans="1:7" ht="18" customHeight="1">
      <c r="A30" s="48" t="s">
        <v>117</v>
      </c>
      <c r="B30" s="59" t="s">
        <v>336</v>
      </c>
      <c r="C30" s="40">
        <v>1200000</v>
      </c>
      <c r="D30" s="40"/>
      <c r="E30" s="18">
        <f t="shared" si="1"/>
        <v>0</v>
      </c>
      <c r="G30" s="30"/>
    </row>
    <row r="31" spans="1:5" ht="18" customHeight="1">
      <c r="A31" s="48" t="s">
        <v>117</v>
      </c>
      <c r="B31" s="59" t="s">
        <v>257</v>
      </c>
      <c r="C31" s="40">
        <v>16577000</v>
      </c>
      <c r="D31" s="40"/>
      <c r="E31" s="18">
        <f t="shared" si="1"/>
        <v>0</v>
      </c>
    </row>
    <row r="32" spans="1:5" ht="18" customHeight="1">
      <c r="A32" s="48" t="s">
        <v>116</v>
      </c>
      <c r="B32" s="59" t="s">
        <v>287</v>
      </c>
      <c r="C32" s="40">
        <v>6000000</v>
      </c>
      <c r="D32" s="40">
        <v>3071000</v>
      </c>
      <c r="E32" s="18">
        <f t="shared" si="1"/>
        <v>51.18333333333334</v>
      </c>
    </row>
    <row r="33" spans="1:6" ht="18" customHeight="1">
      <c r="A33" s="48" t="s">
        <v>115</v>
      </c>
      <c r="B33" s="59" t="s">
        <v>319</v>
      </c>
      <c r="C33" s="40"/>
      <c r="D33" s="40"/>
      <c r="E33" s="18" t="str">
        <f t="shared" si="1"/>
        <v>-</v>
      </c>
      <c r="F33" s="30"/>
    </row>
    <row r="34" spans="1:5" ht="18" customHeight="1">
      <c r="A34" s="48" t="s">
        <v>115</v>
      </c>
      <c r="B34" s="59" t="s">
        <v>452</v>
      </c>
      <c r="C34" s="40">
        <v>0</v>
      </c>
      <c r="D34" s="40"/>
      <c r="E34" s="18" t="str">
        <f t="shared" si="1"/>
        <v>-</v>
      </c>
    </row>
    <row r="35" spans="1:5" ht="18" customHeight="1">
      <c r="A35" s="48" t="s">
        <v>115</v>
      </c>
      <c r="B35" s="59" t="s">
        <v>423</v>
      </c>
      <c r="C35" s="40">
        <v>10000000</v>
      </c>
      <c r="D35" s="40">
        <v>4000000</v>
      </c>
      <c r="E35" s="18">
        <f t="shared" si="1"/>
        <v>40</v>
      </c>
    </row>
    <row r="36" spans="1:6" ht="18" customHeight="1">
      <c r="A36" s="48" t="s">
        <v>177</v>
      </c>
      <c r="B36" s="39" t="s">
        <v>159</v>
      </c>
      <c r="C36" s="40">
        <v>7000000</v>
      </c>
      <c r="D36" s="40"/>
      <c r="E36" s="18">
        <f t="shared" si="1"/>
        <v>0</v>
      </c>
      <c r="F36" s="24"/>
    </row>
    <row r="37" spans="1:5" ht="18" customHeight="1">
      <c r="A37" s="31" t="s">
        <v>182</v>
      </c>
      <c r="B37" s="15" t="s">
        <v>163</v>
      </c>
      <c r="C37" s="40">
        <v>2350000</v>
      </c>
      <c r="D37" s="40"/>
      <c r="E37" s="18">
        <f t="shared" si="1"/>
        <v>0</v>
      </c>
    </row>
    <row r="38" spans="1:5" ht="18" customHeight="1">
      <c r="A38" s="31" t="s">
        <v>351</v>
      </c>
      <c r="B38" s="15" t="s">
        <v>352</v>
      </c>
      <c r="C38" s="40">
        <v>0</v>
      </c>
      <c r="D38" s="40"/>
      <c r="E38" s="18" t="str">
        <f t="shared" si="1"/>
        <v>-</v>
      </c>
    </row>
    <row r="39" spans="1:5" ht="18" customHeight="1">
      <c r="A39" s="31" t="s">
        <v>326</v>
      </c>
      <c r="B39" s="15" t="s">
        <v>327</v>
      </c>
      <c r="C39" s="40">
        <v>0</v>
      </c>
      <c r="D39" s="40"/>
      <c r="E39" s="18" t="str">
        <f t="shared" si="1"/>
        <v>-</v>
      </c>
    </row>
    <row r="40" spans="1:5" ht="18" customHeight="1">
      <c r="A40" s="31"/>
      <c r="B40" s="15"/>
      <c r="C40" s="40"/>
      <c r="D40" s="40"/>
      <c r="E40" s="18"/>
    </row>
    <row r="41" spans="1:5" ht="18" customHeight="1" thickBot="1">
      <c r="A41" s="32"/>
      <c r="B41" s="50" t="s">
        <v>251</v>
      </c>
      <c r="C41" s="41">
        <f>SUM(C3:C40)-SUM(C20:C25)</f>
        <v>425666040</v>
      </c>
      <c r="D41" s="41">
        <f>SUM(D3:D40)-SUM(D20:D25)</f>
        <v>188103787</v>
      </c>
      <c r="E41" s="35">
        <f>IF(C41=0,"-",$D41/C41*100)</f>
        <v>44.190461376716826</v>
      </c>
    </row>
    <row r="42" spans="1:5" ht="18" customHeight="1">
      <c r="A42" s="31"/>
      <c r="B42" s="10" t="s">
        <v>55</v>
      </c>
      <c r="C42" s="78"/>
      <c r="D42" s="78"/>
      <c r="E42" s="18"/>
    </row>
    <row r="43" spans="1:5" ht="18" customHeight="1">
      <c r="A43" s="17"/>
      <c r="B43" s="10" t="s">
        <v>192</v>
      </c>
      <c r="C43" s="13">
        <f>SUM(C44:C45)</f>
        <v>0</v>
      </c>
      <c r="D43" s="13">
        <f>SUM(D44:D45)</f>
        <v>0</v>
      </c>
      <c r="E43" s="14" t="str">
        <f>IF(C43=0,"-",$D43/C43*100)</f>
        <v>-</v>
      </c>
    </row>
    <row r="44" spans="1:5" ht="18" customHeight="1">
      <c r="A44" s="31" t="s">
        <v>114</v>
      </c>
      <c r="B44" s="15" t="s">
        <v>320</v>
      </c>
      <c r="C44" s="78">
        <v>0</v>
      </c>
      <c r="D44" s="78">
        <v>0</v>
      </c>
      <c r="E44" s="18" t="str">
        <f>IF(C44=0,"-",$D44/C44*100)</f>
        <v>-</v>
      </c>
    </row>
    <row r="45" spans="1:6" ht="18" customHeight="1">
      <c r="A45" s="31" t="s">
        <v>119</v>
      </c>
      <c r="B45" s="15" t="s">
        <v>321</v>
      </c>
      <c r="C45" s="16">
        <v>0</v>
      </c>
      <c r="D45" s="16">
        <v>0</v>
      </c>
      <c r="E45" s="18" t="str">
        <f>IF(C45=0,"-",$D45/C45*100)</f>
        <v>-</v>
      </c>
      <c r="F45" s="24"/>
    </row>
    <row r="46" spans="1:5" ht="18" customHeight="1" thickBot="1">
      <c r="A46" s="79"/>
      <c r="B46" s="33" t="s">
        <v>251</v>
      </c>
      <c r="C46" s="34">
        <f>+C43</f>
        <v>0</v>
      </c>
      <c r="D46" s="34">
        <f>+D43</f>
        <v>0</v>
      </c>
      <c r="E46" s="35" t="str">
        <f>IF(C46=0,"-",$D46/C46*100)</f>
        <v>-</v>
      </c>
    </row>
    <row r="47" spans="1:5" ht="18" customHeight="1" thickBot="1">
      <c r="A47" s="80"/>
      <c r="B47" s="33" t="s">
        <v>249</v>
      </c>
      <c r="C47" s="81">
        <f>+C41+C46</f>
        <v>425666040</v>
      </c>
      <c r="D47" s="81">
        <f>+D41+D46</f>
        <v>188103787</v>
      </c>
      <c r="E47" s="35">
        <f>IF(C47=0,"-",$D47/C47*100)</f>
        <v>44.190461376716826</v>
      </c>
    </row>
    <row r="49" spans="3:4" ht="18" customHeight="1">
      <c r="C49" s="23"/>
      <c r="D49" s="23"/>
    </row>
    <row r="50" ht="18" customHeight="1">
      <c r="B50" s="25"/>
    </row>
    <row r="56" ht="18" customHeight="1">
      <c r="B56" s="25"/>
    </row>
  </sheetData>
  <printOptions/>
  <pageMargins left="0.41" right="0.17" top="1.17" bottom="0.99" header="0.41" footer="0.2"/>
  <pageSetup firstPageNumber="13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pane xSplit="1" ySplit="2" topLeftCell="B2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32" sqref="D32"/>
    </sheetView>
  </sheetViews>
  <sheetFormatPr defaultColWidth="11.00390625" defaultRowHeight="18" customHeight="1"/>
  <cols>
    <col min="1" max="1" width="6.875" style="20" customWidth="1"/>
    <col min="2" max="2" width="42.25390625" style="22" customWidth="1"/>
    <col min="3" max="4" width="15.75390625" style="24" customWidth="1"/>
    <col min="5" max="5" width="11.75390625" style="24" customWidth="1"/>
    <col min="6" max="16384" width="11.00390625" style="21" customWidth="1"/>
  </cols>
  <sheetData>
    <row r="1" spans="1:5" s="43" customFormat="1" ht="18" customHeight="1">
      <c r="A1" s="26" t="s">
        <v>35</v>
      </c>
      <c r="B1" s="27" t="s">
        <v>57</v>
      </c>
      <c r="C1" s="2" t="s">
        <v>347</v>
      </c>
      <c r="D1" s="2" t="s">
        <v>346</v>
      </c>
      <c r="E1" s="2" t="s">
        <v>60</v>
      </c>
    </row>
    <row r="2" spans="1:5" s="43" customFormat="1" ht="18" customHeight="1" thickBot="1">
      <c r="A2" s="28" t="s">
        <v>221</v>
      </c>
      <c r="B2" s="29"/>
      <c r="C2" s="32">
        <v>2003</v>
      </c>
      <c r="D2" s="121">
        <v>37802</v>
      </c>
      <c r="E2" s="8" t="s">
        <v>454</v>
      </c>
    </row>
    <row r="3" spans="1:5" ht="18" customHeight="1">
      <c r="A3" s="48" t="s">
        <v>153</v>
      </c>
      <c r="B3" s="39" t="s">
        <v>36</v>
      </c>
      <c r="C3" s="40">
        <v>2000000</v>
      </c>
      <c r="D3" s="40">
        <v>2049939</v>
      </c>
      <c r="E3" s="18">
        <f aca="true" t="shared" si="0" ref="E3:E24">IF(C3=0,"-",$D3/C3*100)</f>
        <v>102.49695000000001</v>
      </c>
    </row>
    <row r="4" spans="1:5" ht="18" customHeight="1">
      <c r="A4" s="48" t="s">
        <v>152</v>
      </c>
      <c r="B4" s="39" t="s">
        <v>447</v>
      </c>
      <c r="C4" s="40">
        <v>29000000</v>
      </c>
      <c r="D4" s="40">
        <v>13593743</v>
      </c>
      <c r="E4" s="18">
        <f t="shared" si="0"/>
        <v>46.874975862068965</v>
      </c>
    </row>
    <row r="5" spans="1:7" ht="18" customHeight="1">
      <c r="A5" s="31" t="s">
        <v>148</v>
      </c>
      <c r="B5" s="39" t="s">
        <v>289</v>
      </c>
      <c r="C5" s="40">
        <v>0</v>
      </c>
      <c r="D5" s="40"/>
      <c r="E5" s="18" t="str">
        <f t="shared" si="0"/>
        <v>-</v>
      </c>
      <c r="F5" s="30"/>
      <c r="G5" s="30"/>
    </row>
    <row r="6" spans="1:5" ht="18" customHeight="1">
      <c r="A6" s="31" t="s">
        <v>148</v>
      </c>
      <c r="B6" s="39" t="s">
        <v>48</v>
      </c>
      <c r="C6" s="40">
        <v>2030000</v>
      </c>
      <c r="D6" s="40">
        <v>1015001</v>
      </c>
      <c r="E6" s="18">
        <f t="shared" si="0"/>
        <v>50.000049261083745</v>
      </c>
    </row>
    <row r="7" spans="1:7" ht="18" customHeight="1">
      <c r="A7" s="31" t="s">
        <v>148</v>
      </c>
      <c r="B7" s="39" t="s">
        <v>49</v>
      </c>
      <c r="C7" s="40">
        <v>20475000</v>
      </c>
      <c r="D7" s="40">
        <v>10237500</v>
      </c>
      <c r="E7" s="18">
        <f t="shared" si="0"/>
        <v>50</v>
      </c>
      <c r="F7" s="30"/>
      <c r="G7" s="30"/>
    </row>
    <row r="8" spans="1:5" ht="18" customHeight="1">
      <c r="A8" s="48" t="s">
        <v>151</v>
      </c>
      <c r="B8" s="39" t="s">
        <v>241</v>
      </c>
      <c r="C8" s="40">
        <v>45320160</v>
      </c>
      <c r="D8" s="40">
        <v>22660080</v>
      </c>
      <c r="E8" s="18">
        <f t="shared" si="0"/>
        <v>50</v>
      </c>
    </row>
    <row r="9" spans="1:5" ht="18" customHeight="1">
      <c r="A9" s="48" t="s">
        <v>150</v>
      </c>
      <c r="B9" s="39" t="s">
        <v>46</v>
      </c>
      <c r="C9" s="40">
        <v>10070000</v>
      </c>
      <c r="D9" s="40">
        <v>1770000</v>
      </c>
      <c r="E9" s="18">
        <f t="shared" si="0"/>
        <v>17.576961271102284</v>
      </c>
    </row>
    <row r="10" spans="1:5" ht="18" customHeight="1">
      <c r="A10" s="48" t="s">
        <v>149</v>
      </c>
      <c r="B10" s="39" t="s">
        <v>47</v>
      </c>
      <c r="C10" s="40">
        <v>0</v>
      </c>
      <c r="D10" s="40">
        <v>242600</v>
      </c>
      <c r="E10" s="18" t="str">
        <f t="shared" si="0"/>
        <v>-</v>
      </c>
    </row>
    <row r="11" spans="1:6" ht="18" customHeight="1">
      <c r="A11" s="31" t="s">
        <v>147</v>
      </c>
      <c r="B11" s="39" t="s">
        <v>448</v>
      </c>
      <c r="C11" s="40">
        <v>48507110</v>
      </c>
      <c r="D11" s="40">
        <v>25273152</v>
      </c>
      <c r="E11" s="18">
        <f t="shared" si="0"/>
        <v>52.10195371358962</v>
      </c>
      <c r="F11" s="30"/>
    </row>
    <row r="12" spans="1:5" ht="18" customHeight="1">
      <c r="A12" s="31" t="s">
        <v>147</v>
      </c>
      <c r="B12" s="39" t="s">
        <v>449</v>
      </c>
      <c r="C12" s="40">
        <v>6624340</v>
      </c>
      <c r="D12" s="40">
        <v>3312169</v>
      </c>
      <c r="E12" s="18">
        <f t="shared" si="0"/>
        <v>49.99998490415649</v>
      </c>
    </row>
    <row r="13" spans="1:5" ht="18" customHeight="1">
      <c r="A13" s="31" t="s">
        <v>147</v>
      </c>
      <c r="B13" s="39" t="s">
        <v>450</v>
      </c>
      <c r="C13" s="40">
        <v>9040750</v>
      </c>
      <c r="D13" s="40">
        <v>4520376</v>
      </c>
      <c r="E13" s="18">
        <f t="shared" si="0"/>
        <v>50.00001106102923</v>
      </c>
    </row>
    <row r="14" spans="1:5" ht="18" customHeight="1">
      <c r="A14" s="31" t="s">
        <v>147</v>
      </c>
      <c r="B14" s="39" t="s">
        <v>339</v>
      </c>
      <c r="C14" s="40">
        <v>0</v>
      </c>
      <c r="D14" s="40"/>
      <c r="E14" s="18" t="str">
        <f t="shared" si="0"/>
        <v>-</v>
      </c>
    </row>
    <row r="15" spans="1:5" ht="18" customHeight="1">
      <c r="A15" s="48" t="s">
        <v>146</v>
      </c>
      <c r="B15" s="39" t="s">
        <v>290</v>
      </c>
      <c r="C15" s="40">
        <v>38350000</v>
      </c>
      <c r="D15" s="40">
        <v>15899999</v>
      </c>
      <c r="E15" s="18">
        <f t="shared" si="0"/>
        <v>41.46023207301173</v>
      </c>
    </row>
    <row r="16" spans="1:5" ht="18" customHeight="1">
      <c r="A16" s="48" t="s">
        <v>146</v>
      </c>
      <c r="B16" s="39" t="s">
        <v>375</v>
      </c>
      <c r="C16" s="40">
        <v>0</v>
      </c>
      <c r="D16" s="40"/>
      <c r="E16" s="18" t="str">
        <f t="shared" si="0"/>
        <v>-</v>
      </c>
    </row>
    <row r="17" spans="1:5" ht="18" customHeight="1">
      <c r="A17" s="48" t="s">
        <v>160</v>
      </c>
      <c r="B17" s="39" t="s">
        <v>175</v>
      </c>
      <c r="C17" s="40">
        <v>0</v>
      </c>
      <c r="D17" s="40"/>
      <c r="E17" s="18" t="str">
        <f t="shared" si="0"/>
        <v>-</v>
      </c>
    </row>
    <row r="18" spans="1:5" ht="18" customHeight="1">
      <c r="A18" s="48" t="s">
        <v>418</v>
      </c>
      <c r="B18" s="39" t="s">
        <v>419</v>
      </c>
      <c r="C18" s="40">
        <v>10000000</v>
      </c>
      <c r="D18" s="40"/>
      <c r="E18" s="18">
        <f t="shared" si="0"/>
        <v>0</v>
      </c>
    </row>
    <row r="19" spans="1:5" ht="18" customHeight="1">
      <c r="A19" s="48" t="s">
        <v>145</v>
      </c>
      <c r="B19" s="39" t="s">
        <v>50</v>
      </c>
      <c r="C19" s="40">
        <v>0</v>
      </c>
      <c r="D19" s="40"/>
      <c r="E19" s="18" t="str">
        <f t="shared" si="0"/>
        <v>-</v>
      </c>
    </row>
    <row r="20" spans="1:5" ht="18" customHeight="1">
      <c r="A20" s="48" t="s">
        <v>144</v>
      </c>
      <c r="B20" s="39" t="s">
        <v>376</v>
      </c>
      <c r="C20" s="40">
        <f>165000000-165000000+118000000</f>
        <v>118000000</v>
      </c>
      <c r="D20" s="40">
        <v>44522220</v>
      </c>
      <c r="E20" s="18">
        <f t="shared" si="0"/>
        <v>37.73069491525424</v>
      </c>
    </row>
    <row r="21" spans="1:5" ht="18" customHeight="1">
      <c r="A21" s="31" t="s">
        <v>168</v>
      </c>
      <c r="B21" s="15" t="s">
        <v>377</v>
      </c>
      <c r="C21" s="40">
        <v>1785000</v>
      </c>
      <c r="D21" s="40"/>
      <c r="E21" s="18">
        <f t="shared" si="0"/>
        <v>0</v>
      </c>
    </row>
    <row r="22" spans="1:5" ht="18" customHeight="1">
      <c r="A22" s="31" t="s">
        <v>169</v>
      </c>
      <c r="B22" s="15" t="s">
        <v>291</v>
      </c>
      <c r="C22" s="40">
        <v>12000000</v>
      </c>
      <c r="D22" s="40"/>
      <c r="E22" s="18">
        <f t="shared" si="0"/>
        <v>0</v>
      </c>
    </row>
    <row r="23" spans="1:5" ht="18" customHeight="1">
      <c r="A23" s="48" t="s">
        <v>170</v>
      </c>
      <c r="B23" s="39" t="s">
        <v>242</v>
      </c>
      <c r="C23" s="40">
        <v>5000000</v>
      </c>
      <c r="D23" s="40"/>
      <c r="E23" s="18">
        <f t="shared" si="0"/>
        <v>0</v>
      </c>
    </row>
    <row r="24" spans="1:5" ht="18" customHeight="1">
      <c r="A24" s="48" t="s">
        <v>190</v>
      </c>
      <c r="B24" s="39" t="s">
        <v>344</v>
      </c>
      <c r="C24" s="40">
        <v>29580000</v>
      </c>
      <c r="D24" s="40">
        <v>23635758</v>
      </c>
      <c r="E24" s="18">
        <f t="shared" si="0"/>
        <v>79.904523326572</v>
      </c>
    </row>
    <row r="25" spans="1:5" ht="18" customHeight="1">
      <c r="A25" s="48"/>
      <c r="B25" s="49" t="s">
        <v>345</v>
      </c>
      <c r="C25" s="40"/>
      <c r="D25" s="40"/>
      <c r="E25" s="18"/>
    </row>
    <row r="26" spans="1:5" ht="18" customHeight="1">
      <c r="A26" s="48" t="s">
        <v>213</v>
      </c>
      <c r="B26" s="22" t="s">
        <v>214</v>
      </c>
      <c r="C26" s="40">
        <v>0</v>
      </c>
      <c r="D26" s="40"/>
      <c r="E26" s="18" t="str">
        <f>IF(C26=0,"-",$D26/C26*100)</f>
        <v>-</v>
      </c>
    </row>
    <row r="27" spans="1:5" ht="18" customHeight="1">
      <c r="A27" s="48" t="s">
        <v>231</v>
      </c>
      <c r="B27" s="15" t="s">
        <v>243</v>
      </c>
      <c r="C27" s="40">
        <v>0</v>
      </c>
      <c r="D27" s="40"/>
      <c r="E27" s="18" t="str">
        <f>IF(C27=0,"-",$D27/C27*100)</f>
        <v>-</v>
      </c>
    </row>
    <row r="28" spans="1:5" ht="18" customHeight="1">
      <c r="A28" s="48" t="s">
        <v>434</v>
      </c>
      <c r="B28" s="15" t="s">
        <v>429</v>
      </c>
      <c r="C28" s="40">
        <v>5000000</v>
      </c>
      <c r="D28" s="40"/>
      <c r="E28" s="18">
        <f>IF(C28=0,"-",$D28/C28*100)</f>
        <v>0</v>
      </c>
    </row>
    <row r="29" spans="1:5" ht="18" customHeight="1">
      <c r="A29" s="48" t="s">
        <v>332</v>
      </c>
      <c r="B29" s="15" t="s">
        <v>451</v>
      </c>
      <c r="C29" s="40">
        <v>0</v>
      </c>
      <c r="D29" s="40"/>
      <c r="E29" s="18" t="str">
        <f>IF(C29=0,"-",$D29/C29*100)</f>
        <v>-</v>
      </c>
    </row>
    <row r="30" spans="1:5" ht="18" customHeight="1">
      <c r="A30" s="48"/>
      <c r="B30" s="15"/>
      <c r="C30" s="40"/>
      <c r="D30" s="40"/>
      <c r="E30" s="18"/>
    </row>
    <row r="31" spans="1:5" ht="18" customHeight="1" thickBot="1">
      <c r="A31" s="4"/>
      <c r="B31" s="50" t="s">
        <v>250</v>
      </c>
      <c r="C31" s="41">
        <f>SUM(C3:C30)</f>
        <v>392782360</v>
      </c>
      <c r="D31" s="41">
        <f>SUM(D3:D30)</f>
        <v>168732537</v>
      </c>
      <c r="E31" s="35">
        <f>IF(C31=0,"-",$D31/C31*100)</f>
        <v>42.95827770880546</v>
      </c>
    </row>
    <row r="32" spans="1:5" ht="18" customHeight="1">
      <c r="A32" s="51"/>
      <c r="B32" s="52"/>
      <c r="C32" s="53"/>
      <c r="D32" s="53"/>
      <c r="E32" s="54"/>
    </row>
    <row r="33" spans="1:5" ht="18" customHeight="1">
      <c r="A33" s="55"/>
      <c r="B33" s="56"/>
      <c r="C33" s="57"/>
      <c r="D33" s="57"/>
      <c r="E33" s="58"/>
    </row>
    <row r="34" spans="1:5" ht="18" customHeight="1">
      <c r="A34" s="55"/>
      <c r="B34" s="59"/>
      <c r="C34" s="60"/>
      <c r="D34" s="60"/>
      <c r="E34" s="58"/>
    </row>
    <row r="35" spans="1:5" ht="18" customHeight="1">
      <c r="A35" s="55"/>
      <c r="B35" s="61"/>
      <c r="C35" s="57"/>
      <c r="D35" s="57"/>
      <c r="E35" s="62"/>
    </row>
    <row r="36" spans="1:5" ht="18" customHeight="1">
      <c r="A36" s="55"/>
      <c r="B36" s="56"/>
      <c r="C36" s="57"/>
      <c r="D36" s="57"/>
      <c r="E36" s="58"/>
    </row>
    <row r="37" spans="1:5" ht="18" customHeight="1">
      <c r="A37" s="55"/>
      <c r="B37" s="61"/>
      <c r="C37" s="57"/>
      <c r="D37" s="57"/>
      <c r="E37" s="62"/>
    </row>
    <row r="43" ht="18" customHeight="1">
      <c r="B43" s="25"/>
    </row>
    <row r="45" ht="18" customHeight="1">
      <c r="B45" s="25"/>
    </row>
    <row r="49" ht="18" customHeight="1">
      <c r="B49" s="25"/>
    </row>
    <row r="52" ht="18" customHeight="1">
      <c r="B52" s="25"/>
    </row>
    <row r="57" ht="18" customHeight="1">
      <c r="B57" s="25"/>
    </row>
  </sheetData>
  <printOptions/>
  <pageMargins left="0.38" right="0.17" top="1.17" bottom="1.01" header="0.41" footer="0.5511811023622047"/>
  <pageSetup firstPageNumber="15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2003-07-09T15:01:16Z</cp:lastPrinted>
  <dcterms:created xsi:type="dcterms:W3CDTF">1999-04-13T10:37:05Z</dcterms:created>
  <dcterms:modified xsi:type="dcterms:W3CDTF">2003-03-11T12:46:28Z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