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ih.DESKTOP-3LVR18A\Documents\ODLAGALNO POLJE\"/>
    </mc:Choice>
  </mc:AlternateContent>
  <xr:revisionPtr revIDLastSave="0" documentId="8_{A66954DF-D977-4354-AB11-9F0DB728E3EE}" xr6:coauthVersionLast="40" xr6:coauthVersionMax="40" xr10:uidLastSave="{00000000-0000-0000-0000-000000000000}"/>
  <bookViews>
    <workbookView xWindow="0" yWindow="90" windowWidth="30660" windowHeight="1377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92" i="2" l="1"/>
  <c r="F90" i="2"/>
  <c r="F88" i="2"/>
  <c r="F86" i="2"/>
  <c r="F84" i="2"/>
  <c r="F82" i="2"/>
  <c r="F80" i="2"/>
  <c r="F78" i="2"/>
  <c r="F76" i="2"/>
  <c r="F72" i="2"/>
  <c r="F70" i="2"/>
  <c r="F68" i="2"/>
  <c r="F62" i="2"/>
  <c r="F60" i="2"/>
  <c r="F58" i="2"/>
  <c r="F56" i="2"/>
  <c r="F5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0" i="2"/>
  <c r="F8" i="2"/>
  <c r="D74" i="2"/>
  <c r="F74" i="2" s="1"/>
  <c r="D52" i="2"/>
  <c r="D64" i="2" s="1"/>
  <c r="D66" i="2" s="1"/>
  <c r="F66" i="2" s="1"/>
  <c r="D50" i="2"/>
  <c r="F50" i="2" s="1"/>
  <c r="D44" i="2"/>
  <c r="D46" i="2" s="1"/>
  <c r="D48" i="2" s="1"/>
  <c r="F48" i="2" s="1"/>
  <c r="D38" i="2"/>
  <c r="D36" i="2"/>
  <c r="D16" i="2"/>
  <c r="D12" i="2"/>
  <c r="F12" i="2" s="1"/>
  <c r="F46" i="2" l="1"/>
  <c r="F64" i="2"/>
  <c r="F52" i="2"/>
  <c r="F44" i="2"/>
  <c r="D94" i="2"/>
  <c r="F94" i="2" s="1"/>
  <c r="F96" i="2" s="1"/>
  <c r="B266" i="1"/>
  <c r="A266" i="1"/>
  <c r="B264" i="1"/>
  <c r="A264" i="1"/>
  <c r="B262" i="1"/>
  <c r="A262" i="1"/>
  <c r="B260" i="1"/>
  <c r="A260" i="1"/>
  <c r="B258" i="1"/>
  <c r="A258" i="1"/>
  <c r="B256" i="1"/>
  <c r="A256" i="1"/>
  <c r="B254" i="1"/>
  <c r="A254" i="1"/>
  <c r="F246" i="1"/>
  <c r="F243" i="1"/>
  <c r="D241" i="1"/>
  <c r="D245" i="1" s="1"/>
  <c r="F245" i="1" s="1"/>
  <c r="F240" i="1"/>
  <c r="F239" i="1"/>
  <c r="F238" i="1"/>
  <c r="F237" i="1"/>
  <c r="F236" i="1"/>
  <c r="F235" i="1"/>
  <c r="F234" i="1"/>
  <c r="F233" i="1"/>
  <c r="F231" i="1"/>
  <c r="F230" i="1"/>
  <c r="F229" i="1"/>
  <c r="F227" i="1"/>
  <c r="F222" i="1"/>
  <c r="F218" i="1"/>
  <c r="F216" i="1"/>
  <c r="F215" i="1"/>
  <c r="F214" i="1"/>
  <c r="F213" i="1"/>
  <c r="F212" i="1"/>
  <c r="F211" i="1"/>
  <c r="F210" i="1"/>
  <c r="F209" i="1"/>
  <c r="F208" i="1"/>
  <c r="F207" i="1"/>
  <c r="F204" i="1"/>
  <c r="D203" i="1"/>
  <c r="D205" i="1" s="1"/>
  <c r="F205" i="1" s="1"/>
  <c r="F201" i="1"/>
  <c r="F200" i="1"/>
  <c r="F199" i="1"/>
  <c r="F198" i="1"/>
  <c r="F196" i="1"/>
  <c r="F194" i="1"/>
  <c r="F193" i="1"/>
  <c r="F192" i="1"/>
  <c r="F190" i="1"/>
  <c r="F189" i="1"/>
  <c r="F188" i="1"/>
  <c r="D187" i="1"/>
  <c r="D223" i="1" s="1"/>
  <c r="F223" i="1" s="1"/>
  <c r="F179" i="1"/>
  <c r="F178" i="1"/>
  <c r="F177" i="1"/>
  <c r="F175" i="1"/>
  <c r="F173" i="1"/>
  <c r="F171" i="1"/>
  <c r="F170" i="1"/>
  <c r="F169" i="1"/>
  <c r="F168" i="1"/>
  <c r="D167" i="1"/>
  <c r="F167" i="1" s="1"/>
  <c r="F166" i="1"/>
  <c r="F164" i="1"/>
  <c r="F163" i="1"/>
  <c r="F161" i="1"/>
  <c r="F160" i="1"/>
  <c r="D159" i="1"/>
  <c r="D165" i="1" s="1"/>
  <c r="F165" i="1" s="1"/>
  <c r="F158" i="1"/>
  <c r="F153" i="1"/>
  <c r="F152" i="1"/>
  <c r="F151" i="1"/>
  <c r="F149" i="1"/>
  <c r="F147" i="1"/>
  <c r="F146" i="1"/>
  <c r="F144" i="1"/>
  <c r="D143" i="1"/>
  <c r="F143" i="1" s="1"/>
  <c r="F142" i="1"/>
  <c r="F141" i="1"/>
  <c r="F140" i="1"/>
  <c r="F139" i="1"/>
  <c r="D133" i="1"/>
  <c r="F133" i="1" s="1"/>
  <c r="F132" i="1"/>
  <c r="D131" i="1"/>
  <c r="F131" i="1" s="1"/>
  <c r="F130" i="1"/>
  <c r="F129" i="1"/>
  <c r="F127" i="1"/>
  <c r="F126" i="1"/>
  <c r="D125" i="1"/>
  <c r="F125" i="1" s="1"/>
  <c r="F124" i="1"/>
  <c r="D123" i="1"/>
  <c r="F123" i="1" s="1"/>
  <c r="F122" i="1"/>
  <c r="F121" i="1"/>
  <c r="F120" i="1"/>
  <c r="F119" i="1"/>
  <c r="F117" i="1"/>
  <c r="F115" i="1"/>
  <c r="F114" i="1"/>
  <c r="D113" i="1"/>
  <c r="F113" i="1" s="1"/>
  <c r="F111" i="1"/>
  <c r="F109" i="1"/>
  <c r="F107" i="1"/>
  <c r="F105" i="1"/>
  <c r="F104" i="1"/>
  <c r="F103" i="1"/>
  <c r="D102" i="1"/>
  <c r="F102" i="1" s="1"/>
  <c r="F101" i="1"/>
  <c r="F100" i="1"/>
  <c r="D98" i="1"/>
  <c r="F98" i="1" s="1"/>
  <c r="F97" i="1"/>
  <c r="F96" i="1"/>
  <c r="D94" i="1"/>
  <c r="F94" i="1" s="1"/>
  <c r="F93" i="1"/>
  <c r="F92" i="1"/>
  <c r="F91" i="1"/>
  <c r="F90" i="1"/>
  <c r="D88" i="1"/>
  <c r="F88" i="1" s="1"/>
  <c r="F87" i="1"/>
  <c r="F86" i="1"/>
  <c r="F84" i="1"/>
  <c r="F82" i="1"/>
  <c r="F81" i="1"/>
  <c r="D80" i="1"/>
  <c r="F80" i="1" s="1"/>
  <c r="F79" i="1"/>
  <c r="D78" i="1"/>
  <c r="F78" i="1" s="1"/>
  <c r="F77" i="1"/>
  <c r="D76" i="1"/>
  <c r="F76" i="1" s="1"/>
  <c r="F75" i="1"/>
  <c r="F74" i="1"/>
  <c r="F72" i="1"/>
  <c r="F71" i="1"/>
  <c r="D70" i="1"/>
  <c r="F70" i="1" s="1"/>
  <c r="F69" i="1"/>
  <c r="D68" i="1"/>
  <c r="F68" i="1" s="1"/>
  <c r="D66" i="1"/>
  <c r="F66" i="1" s="1"/>
  <c r="F64" i="1"/>
  <c r="F63" i="1"/>
  <c r="F62" i="1"/>
  <c r="F61" i="1"/>
  <c r="D60" i="1"/>
  <c r="F60" i="1" s="1"/>
  <c r="F59" i="1"/>
  <c r="F58" i="1"/>
  <c r="F57" i="1"/>
  <c r="F56" i="1"/>
  <c r="D50" i="1"/>
  <c r="F50" i="1" s="1"/>
  <c r="F49" i="1"/>
  <c r="F48" i="1"/>
  <c r="F47" i="1"/>
  <c r="F46" i="1"/>
  <c r="D44" i="1"/>
  <c r="F44" i="1" s="1"/>
  <c r="F43" i="1"/>
  <c r="F42" i="1"/>
  <c r="F41" i="1"/>
  <c r="F40" i="1"/>
  <c r="F38" i="1"/>
  <c r="F37" i="1"/>
  <c r="F36" i="1"/>
  <c r="F35" i="1"/>
  <c r="F33" i="1"/>
  <c r="F31" i="1"/>
  <c r="D30" i="1"/>
  <c r="F30" i="1" s="1"/>
  <c r="F29" i="1"/>
  <c r="F28" i="1"/>
  <c r="F27" i="1"/>
  <c r="F26" i="1"/>
  <c r="F25" i="1"/>
  <c r="F24" i="1"/>
  <c r="F23" i="1"/>
  <c r="F22" i="1"/>
  <c r="F16" i="1"/>
  <c r="F15" i="1"/>
  <c r="F14" i="1"/>
  <c r="F13" i="1"/>
  <c r="F12" i="1"/>
  <c r="F11" i="1"/>
  <c r="F10" i="1"/>
  <c r="F9" i="1"/>
  <c r="F8" i="1"/>
  <c r="F7" i="1"/>
  <c r="F6" i="1"/>
  <c r="F5" i="1"/>
  <c r="H7" i="2" l="1"/>
  <c r="H7" i="3"/>
  <c r="D191" i="1"/>
  <c r="F191" i="1" s="1"/>
  <c r="F187" i="1"/>
  <c r="D195" i="1"/>
  <c r="F195" i="1" s="1"/>
  <c r="F17" i="1"/>
  <c r="F254" i="1" s="1"/>
  <c r="D145" i="1"/>
  <c r="F145" i="1" s="1"/>
  <c r="F155" i="1" s="1"/>
  <c r="F262" i="1" s="1"/>
  <c r="D247" i="1"/>
  <c r="F247" i="1" s="1"/>
  <c r="F135" i="1"/>
  <c r="F260" i="1" s="1"/>
  <c r="D197" i="1"/>
  <c r="F197" i="1" s="1"/>
  <c r="F241" i="1"/>
  <c r="F106" i="1"/>
  <c r="F258" i="1" s="1"/>
  <c r="D34" i="1"/>
  <c r="F34" i="1" s="1"/>
  <c r="F203" i="1"/>
  <c r="D32" i="1"/>
  <c r="F32" i="1" s="1"/>
  <c r="D219" i="1"/>
  <c r="F159" i="1"/>
  <c r="F181" i="1" s="1"/>
  <c r="F264" i="1" s="1"/>
  <c r="D217" i="1"/>
  <c r="F217" i="1" s="1"/>
  <c r="F52" i="1" l="1"/>
  <c r="F256" i="1" s="1"/>
  <c r="D221" i="1"/>
  <c r="F221" i="1" s="1"/>
  <c r="F219" i="1"/>
  <c r="F249" i="1" l="1"/>
  <c r="F266" i="1" s="1"/>
  <c r="F268" i="1" s="1"/>
  <c r="F272" i="1" s="1"/>
  <c r="F270" i="1" l="1"/>
  <c r="F274" i="1" s="1"/>
  <c r="F276" i="1" s="1"/>
  <c r="F278" i="1" l="1"/>
  <c r="H6" i="3"/>
  <c r="H8" i="3" s="1"/>
  <c r="H9" i="3" s="1"/>
</calcChain>
</file>

<file path=xl/sharedStrings.xml><?xml version="1.0" encoding="utf-8"?>
<sst xmlns="http://schemas.openxmlformats.org/spreadsheetml/2006/main" count="404" uniqueCount="215">
  <si>
    <t xml:space="preserve"> 1.1</t>
  </si>
  <si>
    <t>PRIPRAVLJALNA DELA</t>
  </si>
  <si>
    <t xml:space="preserve"> </t>
  </si>
  <si>
    <t>Ureditev gradbišča v skladu z varnostnim načrtom</t>
  </si>
  <si>
    <t xml:space="preserve">kos       </t>
  </si>
  <si>
    <t>Dobava in montaža gradbiščne table</t>
  </si>
  <si>
    <t>Dobava in montaža opozorilne table</t>
  </si>
  <si>
    <t>Geomehanska preiskava vgrajenih materialov</t>
  </si>
  <si>
    <t>kpl</t>
  </si>
  <si>
    <t>Izdelava varnostnega načrta</t>
  </si>
  <si>
    <t>kos</t>
  </si>
  <si>
    <t>Koordinator varstva pri delu na gradbišču</t>
  </si>
  <si>
    <t>ur</t>
  </si>
  <si>
    <t>Skupaj:</t>
  </si>
  <si>
    <t xml:space="preserve"> 1.2</t>
  </si>
  <si>
    <t>IZDELAVA SERVISNE POTI NA JV STRANI DEPONIJE IN UREDITEV TESNJENJA</t>
  </si>
  <si>
    <t>Izkop v terenu III. ktg z nakladanjem na prevozno sredstvo in odvozom materiala na začasno deponijo na gradbišču na razdalji do 500 m</t>
  </si>
  <si>
    <t>m3</t>
  </si>
  <si>
    <t>Izkop v terenu III. ktg z nakladanjem na prevozno sredstvo. Material se odpelje na druge dela gradbišča nrazdalji do 500 m in uporabi kot rekultivacijski sloj. Rekultivacijski sloj iz zemljine III. ktg ali iz prej odstranjenega pokrovnega sloja, se vgrajuje na tesnilno in drenažno plast. Sloj debeline 1 m, naklon na polju 4% na brežinah 27°. Vgrajevanje po slojih s vsem potrebnim kompaktiranjem za zagotovitev stabilnosti brežine</t>
  </si>
  <si>
    <t>Strojno planiranje odpadkov z natančnostjo +- 3 cm</t>
  </si>
  <si>
    <t>m2</t>
  </si>
  <si>
    <t>Dobava in izdelava izravnalnega in odplinjevalnega sloja iz selekcioniranih gradbenih odpadkov</t>
  </si>
  <si>
    <r>
      <t>Dobava in polaganje GCL ( Geosynthetic Clay Linear) bentonitnega tesnilnega traku. Teža traku 5000 g/m2, koeficient prepustnosti k = 2×10</t>
    </r>
    <r>
      <rPr>
        <vertAlign val="superscript"/>
        <sz val="10"/>
        <rFont val="Arial"/>
        <family val="2"/>
        <charset val="238"/>
      </rPr>
      <t>-11</t>
    </r>
    <r>
      <rPr>
        <sz val="10"/>
        <rFont val="Arial"/>
        <family val="2"/>
        <charset val="238"/>
      </rPr>
      <t>m/s, maksimalna natezna trdnost md/cmd = 12/12 kN/m. Ustreza npr. Bentofix NSP 4900</t>
    </r>
  </si>
  <si>
    <t>Dobava in polaganje polyester/PET armaturnega geosintetika natezne trdnosti md/ cmd 120/40kN/m. Ustreza npr. Geogriod Secugrid R (PES/PET) 120/40 R6</t>
  </si>
  <si>
    <r>
      <t>Dobava in polaganje troslojne drenažne membrane s prepustnostjo k&gt;1×10</t>
    </r>
    <r>
      <rPr>
        <vertAlign val="superscript"/>
        <sz val="10"/>
        <rFont val="Arial"/>
        <family val="2"/>
        <charset val="238"/>
      </rPr>
      <t>-2</t>
    </r>
    <r>
      <rPr>
        <sz val="10"/>
        <rFont val="Arial"/>
        <family val="2"/>
        <charset val="238"/>
      </rPr>
      <t>m/s. Ustreza npr. Secudran WR - 201 WD 601 201</t>
    </r>
  </si>
  <si>
    <t>Izdelava stika med koritnico in  tesnilnim in drenažnim slojem</t>
  </si>
  <si>
    <t>m1</t>
  </si>
  <si>
    <t>Izdelava rekultivacijskega sloja na vrh in brežino odlagalnega polja z nakladanjem materiala in prevozom na razdalji do 500 m. Rekultivacijski sloj iz zemljine III. ktg, se vgrajuje na tesnilno in drenažno plast. Sloj debeline 1 m, naklon na polju 4%, naklon brežine 27°. Vgrajevanje po slojih s vsem potrebnim kompaktiranjem za zagotovitev stabilnosti brežine</t>
  </si>
  <si>
    <t>Fino planiranje rekultivacijskega sloja z natančnostjo +- 3 cm, kot podlaga za zatravitev</t>
  </si>
  <si>
    <t>Dobava in sejanje travne mešanice primerne za zatravitev brežin</t>
  </si>
  <si>
    <t>Postavitev profilov za izdelavo nivete ceste</t>
  </si>
  <si>
    <t>Izdelava nivelete servisne poti na obstoječem spodnjem ustroju z izdelavo naklona za odtok meteorne vode v koritnico. Izkop materiala v debelini do 15 cm, z odlaganjem in razstiranjem v naklonu proti koritnici</t>
  </si>
  <si>
    <t>Planiranje nivete servisne poti</t>
  </si>
  <si>
    <t xml:space="preserve"> 1.3</t>
  </si>
  <si>
    <t>IZDELAVA SERVISNE POTI NA SZ STRANI DEPONIJE IN UREDITEV TESNJENJA IN DOSTAVNA CESTA</t>
  </si>
  <si>
    <t>Rušenje betonskih koritnic zunanjih dimenzij 90×27 cm, debelina stene 7 cm, širina dna 40 cm, komplet z betonsko podlago in obbetoniranjem. Nakladanje in prevoz ruševin na deponijo na razdalji do 500 m</t>
  </si>
  <si>
    <t xml:space="preserve">Demontaža PE koritnic širine 64 cm za ponovno uporabo s prenosom na deponijo na gradbišču </t>
  </si>
  <si>
    <t>Odstranitev drenažne cevi DN 160mm iz PE-HD ki se nahaja v koritnici za ponovno uporabo</t>
  </si>
  <si>
    <t>Odstranitev drenaže v koritnicah iz tolčenca frakcije 40-80 mm, z odvozom na deponijo na gradbišču. Material se uporabi kot zasipni material</t>
  </si>
  <si>
    <t>Postavitev profilov</t>
  </si>
  <si>
    <t>Izkop v terenu III. ktg z nakladanjem na prevozno sredstvo. Material se odpelje na druge dela gradbišča nrazdalji do 500 m in uporabi kot rekultivacijski sloj. Rekultivacijski sloj iz zemljine III. ktg, se vgrajuje na tesnilno in drenažno plast. Sloj debeline 1 m, naklon na polju 4%, na brežinah 27°. Vgrajevanje po slojih s vsem potrebnim kompaktiranjem za zagotovitev stabilnosti brežine</t>
  </si>
  <si>
    <t>Strojni izkop nasipnega materiala iz recikliranih gradbenih odpadkov s prevozom na začasno deponijo na razdalji do 300 m</t>
  </si>
  <si>
    <t>Strojno planiranje izkopane površine z natančnostjo +- 3 cm</t>
  </si>
  <si>
    <t>Dobava in izdelava izravnalnega in odplinjevalnega sloja iz selekcioniranih gradbenih odpadkov na bankine in brežine v naklonu 28°</t>
  </si>
  <si>
    <t>Postavitev profilov za izdelavo nivete bankine</t>
  </si>
  <si>
    <t>Postavitev profilov za izdelavo nivete dostavne ceste</t>
  </si>
  <si>
    <t>Izdelava nosilnega sloja dovozne ceste. Ustrezajo npr. selekcionirani gradbeni odpadki ki so ustrezno utrjeni</t>
  </si>
  <si>
    <t>Izdelava povoznega sloja dostavne ceste v debelini 20 cm iz kamnolomskega tampona, komplet z utrjevanjem.</t>
  </si>
  <si>
    <t>Fino planiranje in utrjevanje nove nivelete dostavne ceste</t>
  </si>
  <si>
    <t>Dobava in vgradnja cestnih smernikov tipa A iz HDPE</t>
  </si>
  <si>
    <t xml:space="preserve"> 1.4</t>
  </si>
  <si>
    <t>IZDELAVA PLATOJA ZA PREDELAVO LESNIH ODPADKOV</t>
  </si>
  <si>
    <t>Strojno planiranje selekcioniranih gradbenih odpadkov z natančnostjo +- 3 cm</t>
  </si>
  <si>
    <t>Dobava in izdelava odplinjevalnega sloja iz selekcioniranih gradbenih odpadkov, z izvedbo ustreznih naklonov</t>
  </si>
  <si>
    <t xml:space="preserve"> 1.5</t>
  </si>
  <si>
    <t>POKROVNI SLOJ AZBESTNE DEPONIJE</t>
  </si>
  <si>
    <t>Oblikovanje zgornje plasti odlagališča z premetom pokrovnega materiala v debelini do 0,50 m na razdalji do 10 m in planiranjem z natančnostjo +- 2 cm</t>
  </si>
  <si>
    <t xml:space="preserve"> 1.6</t>
  </si>
  <si>
    <t>UREDITEV POKROVNEGA SLOJA CENTRALNI DEL</t>
  </si>
  <si>
    <t>Izravnava neravnin že izvedenega odplinjevalnega sloja iz selekcioniranih gradbenih odpakov s strojnim planiranjem z natančnostjo +- 3 cm</t>
  </si>
  <si>
    <t>Izravnava neravnin odplinjevalnega sloja z dobavo selekcioniranih gradbenih odpadkov (ocena)</t>
  </si>
  <si>
    <t>Izdelava rekultivacijskega sloja na vrh in brežino odlagalnega polja z dobavo materiala. Rekultivacijski sloj iz zemljine III. ktg, se vgrajuje na tesnilno in drenažno plast. Sloj debeline 1 m, naklon na polju 4%, naklon brežine 27°. Vgrajevanje po slojih s vsem potrebnim kompaktiranjem za zagotovitev stabilnosti brežine</t>
  </si>
  <si>
    <t xml:space="preserve"> 1.7</t>
  </si>
  <si>
    <t>KORITNICE IN METEORNA KANALIZACIJA</t>
  </si>
  <si>
    <t>Koritnice</t>
  </si>
  <si>
    <t>Zakoličba trase koritnice z niveliranjem</t>
  </si>
  <si>
    <t xml:space="preserve">m1        </t>
  </si>
  <si>
    <t xml:space="preserve">Postavitev gradbenih profilov </t>
  </si>
  <si>
    <t>Kombinirani izkop jarkov - strojni 95%,  ročni 5%jarkov v terenu IV. Ktg. Širina izkopa do 1 m, globine do 0,5m, z nakladanjem materiala na prevozno sredstvo in transportom na razdalji do 1 km</t>
  </si>
  <si>
    <t>Kombinirani izkop brežine - strojni 95%,  ročni 5%brežine v terenu III. Ktg. Širina izkopa do 3 m, globine do 1m, z odlaganjem materiala na razdalji do 6 m</t>
  </si>
  <si>
    <t>Ročno planiranje dna izkopa +- 1cm</t>
  </si>
  <si>
    <t>Dobava in ročno vgrajevanje betona C25/30 preseka do 0,12m3/m2, kot podloga za koritnice</t>
  </si>
  <si>
    <t>Dobava in vgrajevanje armaturnih mrež mrež Q 196. Armatura teže od 3-5 kg/m2.</t>
  </si>
  <si>
    <t>kg</t>
  </si>
  <si>
    <t>Dobava in vgradnja koritnic, zunanjih dimenzij 90×27 cm, debelina stene 7 cm, širina dna 40 cm, širina stične ploskve z betonsko podloga 46 cm, na že prej pripravljeno betonsko podlago in stičenjem koritnic z cementno malto. 5% koritnic je položenih v radiju</t>
  </si>
  <si>
    <t>Montaža prej odstranjenih koritnic iz PE-HD širine 64 cm na 10 cm debelo peščeno podlago. Spoji med 6 m dolgimi deli koritnic se zagotovi z PE-HD trakovi širine do 40 cm ki se privarijo na koritnico</t>
  </si>
  <si>
    <t>Ponovna montaža prej odstranjenih drenažnih cevi DN 160 mm v koritnico</t>
  </si>
  <si>
    <t>Dobava in vgrajevanje krogel iz tolčenca fi 40-80 mm na PE koritnico</t>
  </si>
  <si>
    <t>Dobava in vgradnja PE ali PVC cevi fi 250 mm na peščeno podlago z osipom cevi s peskom, za priklop koritnic na obstoječo kanalizacijo</t>
  </si>
  <si>
    <t>Dobava in vgradnja PVC kolen fi 250 mm 45°</t>
  </si>
  <si>
    <t>Dobava in vgradnja PVC kolen fi 250 mm 90°</t>
  </si>
  <si>
    <t>Izdelava priključka koritnic na jašek iz PE-Cevi DN 800 mm, z zarezovanjem in rušenjem sten jaška, izdelavo podloge iz betona in stičenjem s trajnoelastičnim kitom po dokončanih delih.</t>
  </si>
  <si>
    <t>Izkop zemljine III.KTG, nakladanje na prevozno sredstvo, prevoz na razdalji do 1000 m in zasip brežine s pripeljano zemljo med obstoječo brežino in novo kanaleto</t>
  </si>
  <si>
    <t>Planiranje nasute zemljine III. ktg med kanaleto in obstoječo brežino v debelini 10 cm</t>
  </si>
  <si>
    <t>Dobava in sejanje trave na prej splanirano brežino</t>
  </si>
  <si>
    <t>Čiščenje koritnic po končanih delih</t>
  </si>
  <si>
    <t>Meteorna kanalizacija</t>
  </si>
  <si>
    <t xml:space="preserve">Izkop jarkov širine do 2 m in globine do 2 m v terenu IV. Ktg, z odlaganjem izkopanega materiala na rob izkopa </t>
  </si>
  <si>
    <t>Dobava in vgradnja PE-HD jaška DN 800 mm, višine do 1,0 m</t>
  </si>
  <si>
    <t>Dobava in vgradnja AB pokrova dim 80×80 cm na PE-HD jašek DN 600 mm</t>
  </si>
  <si>
    <t>Dobava in vgradnja PE-HD cevi SN 8 za zunanjo kanalizacijo DN 250 mm na betonsko podlago in obbetoniranjem cevi</t>
  </si>
  <si>
    <t>Zasip izkopanega jarka z materialom od izkopa in razstiranjem odvečne zemlje</t>
  </si>
  <si>
    <t xml:space="preserve">Izdelava priklopa PE-HD cevi DN 250 na obstoječ jašek </t>
  </si>
  <si>
    <t>Planiranje terena po končanih delih</t>
  </si>
  <si>
    <t>Izdelava nove nivelete ceste z izdelavo naklona za odtok meteorne vode v koritnico na obstoječem spodnjem ustroju. Odkop materiala v debelini do 15 cm z odlaganjem in razstiranjem na cestišču. Odvečen material se odpelje na začasno deponijo na razdalji do 1 km in uporabi za spodnji ustroj dovozne poti</t>
  </si>
  <si>
    <t>Nasipanje ceste z materialom IV. ktg. Izkop materiala na lokaciji odlagališča, nakladanje na prevozno sredstvo in razstiranje na servisni cesti v plasti debeline do 30 cm.</t>
  </si>
  <si>
    <t>Planiranje nove nivelete ceste</t>
  </si>
  <si>
    <t>Utrjevanje nivelete s komprimacijskimi sredstvi</t>
  </si>
  <si>
    <t xml:space="preserve">REKAPITULACIJA </t>
  </si>
  <si>
    <t xml:space="preserve"> 1.8</t>
  </si>
  <si>
    <t>NEPREDVIDENA DELA 10%</t>
  </si>
  <si>
    <t xml:space="preserve"> 1.9</t>
  </si>
  <si>
    <t xml:space="preserve"> 1.10</t>
  </si>
  <si>
    <t>PROJEKTANTSKI NADZOR 2,0%</t>
  </si>
  <si>
    <t>SKUPAJ:</t>
  </si>
  <si>
    <t>DDV INFORMATIVNI (76a člen ZDDV-1)</t>
  </si>
  <si>
    <t>SKUPAJ ZA PLAČILO:</t>
  </si>
  <si>
    <t>PID</t>
  </si>
  <si>
    <t>Izdelava rekultivacijskega sloja na vrh in brežino odlagalnega polja z nakladanjem materiala in prevozom na razdalji do 10 km. Rekultivacijski sloj iz zemljine III. ktg, se vgrajuje na tesnilno in drenažno plast. Sloj debeline 1 m, naklon na polju 4%, naklon brežine 27°. Vgrajevanje po slojih s vsem potrebnim kompaktiranjem za zagotovitev stabilnosti brežine</t>
  </si>
  <si>
    <t>SANACIJA PLINSKE MREŽE NA NOVEM POLJU</t>
  </si>
  <si>
    <t>Objekt: Odlagališče Stara gora pri Novi Gorici</t>
  </si>
  <si>
    <t>I.</t>
  </si>
  <si>
    <t>Sanacija plinske mreže na novem odlagalnem polju</t>
  </si>
  <si>
    <t>EM</t>
  </si>
  <si>
    <t>Kol.</t>
  </si>
  <si>
    <t>Cena/EM</t>
  </si>
  <si>
    <t>Znesek</t>
  </si>
  <si>
    <t>1.</t>
  </si>
  <si>
    <t>Dobava in montaža tolčenca v plinjak.</t>
  </si>
  <si>
    <r>
      <t>m</t>
    </r>
    <r>
      <rPr>
        <vertAlign val="superscript"/>
        <sz val="11"/>
        <rFont val="Arial"/>
        <family val="2"/>
        <charset val="238"/>
      </rPr>
      <t>3</t>
    </r>
  </si>
  <si>
    <t>2.</t>
  </si>
  <si>
    <t>Demontaža jeklenega plinjaka.</t>
  </si>
  <si>
    <t>3.</t>
  </si>
  <si>
    <t>Izkop gradbene jame za potrebe vgradnje PE sonde in PE membrane.</t>
  </si>
  <si>
    <t>4.</t>
  </si>
  <si>
    <t>Zasip gradbene jame z izkopanim materialom in planiranje viška materiala.</t>
  </si>
  <si>
    <t>5.</t>
  </si>
  <si>
    <t>Dobava in vgradnja zemlje za potrebe poravnave površine pred vgradnjo PE membrane in po vgradnji za zaščito PE membrane.</t>
  </si>
  <si>
    <t>6.</t>
  </si>
  <si>
    <t>Dobava in montaža PE membrane debeline vsaj 1 mm, okoli PE sonde - vključeno varjenje na PE sondo in PE nosilna plošča za spoj PE membrane. Velikost membrane vsaj 5x5 m.</t>
  </si>
  <si>
    <t>7.</t>
  </si>
  <si>
    <t>Pregled stanja obstoječe perforirane PE cevi in priprava cevi na spoj z novo PE sondo.</t>
  </si>
  <si>
    <t>8.</t>
  </si>
  <si>
    <t>Dobava in montaže PE sonde  dolžine 3 m z PE priključkom za naknaden spoj fino regulacijskega ventila in PE nosilno ploščo za naknadno varjenje PE membrane.</t>
  </si>
  <si>
    <t>9.</t>
  </si>
  <si>
    <t>Demontaža fino regulacijskega ventila na robu novega in starega polja za potrebe morebitnega podaljšanja sonde (izvede se samo v primeru potrebe). Podaljšanje sonde in ponovna montaža ventila se obračuna  posebej skladno z tem popisom del.</t>
  </si>
  <si>
    <t>10.</t>
  </si>
  <si>
    <t>Krajšanje PE sonde na primerno višino. Vključen razrez sonde in ponovno varjenje z kontrolo tesnosti.</t>
  </si>
  <si>
    <t>11.</t>
  </si>
  <si>
    <t>Podaljšanje PE sonde za primerno višino. Vključen razrez sonde in ponovno varjenje z kontrolo tesnosti.</t>
  </si>
  <si>
    <t>12.</t>
  </si>
  <si>
    <t>PE cev OD315 SDR17 za podaljšanje PE sonde.</t>
  </si>
  <si>
    <r>
      <t>m</t>
    </r>
    <r>
      <rPr>
        <vertAlign val="superscript"/>
        <sz val="11"/>
        <rFont val="Arial"/>
        <family val="2"/>
        <charset val="238"/>
      </rPr>
      <t>1</t>
    </r>
  </si>
  <si>
    <t>13.</t>
  </si>
  <si>
    <t>Izdelava novega priklopa na PE sondi za PE fino regulacijski ventil.</t>
  </si>
  <si>
    <t>14.</t>
  </si>
  <si>
    <t>Čiščenje pregled, kontrola in nastavitev obstoječega PE ventila z vključeno zamenjavo EPDM tesnila.</t>
  </si>
  <si>
    <t>15.</t>
  </si>
  <si>
    <t>Dobava  novega fino regulacijskega ventila.</t>
  </si>
  <si>
    <t>16.</t>
  </si>
  <si>
    <t>Montaža fino regulacijskgea ventila na PE sondo.</t>
  </si>
  <si>
    <t>19.</t>
  </si>
  <si>
    <t>Izdelava prehoda PE cevi OD110 čez cesto na telesu odlagališča v zaščitni cevi premera najmanj OD200. Vključena dobava in vgradnja cevi.</t>
  </si>
  <si>
    <t>20.</t>
  </si>
  <si>
    <t>Izkop in ponoven zasip matariala za potrebe vgradnje zaščitne cevi</t>
  </si>
  <si>
    <t>21.</t>
  </si>
  <si>
    <t>Dobava in montaža PE merilnega čepa 1/2" z navojem, z varilnim nastavkom in EPDM tesnilom.</t>
  </si>
  <si>
    <t>22.</t>
  </si>
  <si>
    <t>Dobava in montaža hitre spojke 1/4", ki je opremljena z ventilom z avtomatskim odpiranjem/zapiranjem.</t>
  </si>
  <si>
    <t>23.</t>
  </si>
  <si>
    <t>Dobava in montaža čepa hitre spojke 1/4".</t>
  </si>
  <si>
    <t>24.</t>
  </si>
  <si>
    <t xml:space="preserve">Dobava in montaža cevi iz PE100 Φ 110 SDR 17. </t>
  </si>
  <si>
    <t>25.</t>
  </si>
  <si>
    <t>Ponovna montaža obstoječe cevi iz PE100 Φ 110 SDR 17 vključno z montažo obstoječih T-kosov in kolen.</t>
  </si>
  <si>
    <t>26.</t>
  </si>
  <si>
    <t xml:space="preserve">Dobava in montaža T kosa iz PE100 Φ 110/110 SDR 17. </t>
  </si>
  <si>
    <t>27.</t>
  </si>
  <si>
    <t xml:space="preserve">Dobava in montaža kolena 45° iz PE 100 Φ 110 SDR 17. </t>
  </si>
  <si>
    <t>28.</t>
  </si>
  <si>
    <t xml:space="preserve">Dobava in montaža kolena 90° iz PE 100 Φ 110 SDR 17. </t>
  </si>
  <si>
    <t>29.</t>
  </si>
  <si>
    <t>Dobava in montaža nerjaveče cevne objemke Φ 110 za pritrditev PE cevi na leseno podporo - lira.</t>
  </si>
  <si>
    <t>30.</t>
  </si>
  <si>
    <t>Priključitev novo zgrajenega cevovoda na obstoječ plinovod.</t>
  </si>
  <si>
    <t>31.</t>
  </si>
  <si>
    <t>Dobava letev 50x80x4000 in desk 20x150x4000 mm. Obračun lesa po izmerah.</t>
  </si>
  <si>
    <t>32.</t>
  </si>
  <si>
    <t>Zbijanje podpor za PE cevovod za zagotovitev zahtevanega padca in zagotovitev nemotenega gibanja delovnih strojev po gradbišču in izgradnjo lir.</t>
  </si>
  <si>
    <t>33.</t>
  </si>
  <si>
    <t>Demontaža dotrajanih lesenih podpor na delu cevovoda za naknadno popravilo.</t>
  </si>
  <si>
    <t>35.</t>
  </si>
  <si>
    <t>Demontaža nadzemne PE cevi OD110 SDR17</t>
  </si>
  <si>
    <t>36.</t>
  </si>
  <si>
    <t>Dobava in montaža kondenčnega lonca za izločanje kondenzata iz plinovoda z vključeno z vgradnjo PE  cevi dolžine 6 za dreniranje kondenzata in z kontrolno cevjo za kontrolo višine kondenzata v okolici kondenčnega lonca. Izvede se le v primeru, da ni možno dobiti zahtevanega padca z izdelavo lesenih podpor.</t>
  </si>
  <si>
    <t>37.</t>
  </si>
  <si>
    <t>Izkop gradbene jame z vgradnjo kondenčnega lonca in kanala za dreniranje kondenzata.</t>
  </si>
  <si>
    <t>38.</t>
  </si>
  <si>
    <t>Vgradnja tolčenca za potrebe sistema dreniranja kondenzata iz kondenčnega lonca.</t>
  </si>
  <si>
    <t>39.</t>
  </si>
  <si>
    <t>Priklop kondenčnega lonca na odplinjevalni sistem.</t>
  </si>
  <si>
    <t>40.</t>
  </si>
  <si>
    <t>Zagon kondenčnega lonca v obratovanje.</t>
  </si>
  <si>
    <t>41.</t>
  </si>
  <si>
    <t>Dobava in montaža EPDM tesnila za PE čep za zajem vzorca (na katerega se montira hitra spojka).</t>
  </si>
  <si>
    <t>42.</t>
  </si>
  <si>
    <t>Izdelava UV in vremensko odpornih nalepk velikosti vsaj A5 za označitev številke posamezne sonde za zajem plina skladno z novim označitvenim sistemom. Označijo se vsa mesta, kjer se zajema plin.</t>
  </si>
  <si>
    <t>43.</t>
  </si>
  <si>
    <t>Zaustavitev odplinjanja na plinski črpalni postaji pred priklopom sistema in ponoven zagon sistema, skladno z navodili proizvajalca Hofstetter. Kontrola eksplozivne atmosfere in vzpostavitev stanja brez kisika v sistemu. Izvedba osnovne regulacije tlaka na zbirnem kolektorju za vzpostavitev enakomernega tlaka pred priklopom linije.</t>
  </si>
  <si>
    <t>44.</t>
  </si>
  <si>
    <t>Zagon odplinjevalnega sistema iz strani usposobljene osebe - en dan na objektu. Meritve sestave odlagališčnega plina in tlaka na posameznem plinjaku in regulacija celotne mreže skladno z novimi obratovalnimi karakteristikami.</t>
  </si>
  <si>
    <t>45.</t>
  </si>
  <si>
    <t>Ponovna regulacija celotnega sistema odplinjanja v roku 14 dni po zagonu sistema.</t>
  </si>
  <si>
    <t>46.</t>
  </si>
  <si>
    <t>Izdelava PID dokumentacije v treh izvodih.</t>
  </si>
  <si>
    <t>47.</t>
  </si>
  <si>
    <t>Nepredvidena dela 10%</t>
  </si>
  <si>
    <t>,</t>
  </si>
  <si>
    <t>Skupaj</t>
  </si>
  <si>
    <t>EUR</t>
  </si>
  <si>
    <t>SKUPNA REKAPITULACIJA</t>
  </si>
  <si>
    <t>GRADBENO OBRTNIŠKA DELA</t>
  </si>
  <si>
    <t>CERO - ZAPIRANJE ODLAGALNEGA POLJA NA ODLAGALIŠČU V STARI GORI</t>
  </si>
  <si>
    <t>CERO - ZAPIRANJE ODLAGALNEGA POLJA NA ODLAGALIŠČU V STARI GORI - GRADBENO OBRTNIŠKA DELA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</si>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</sst>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[Red]#,##0.00"/>
    <numFmt numFmtId="165" formatCode="#,##0;[Red]#,##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vertAlign val="superscript"/>
      <sz val="11"/>
      <name val="Arial"/>
      <family val="2"/>
      <charset val="238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4" fontId="5" fillId="0" borderId="0" xfId="0" applyNumberFormat="1" applyFont="1" applyFill="1" applyAlignment="1"/>
    <xf numFmtId="1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1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43" fontId="4" fillId="0" borderId="0" xfId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4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Alignment="1">
      <alignment horizontal="right" wrapText="1"/>
    </xf>
    <xf numFmtId="1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4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vertical="justify"/>
    </xf>
    <xf numFmtId="0" fontId="11" fillId="0" borderId="0" xfId="0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justify"/>
    </xf>
    <xf numFmtId="0" fontId="11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3" fillId="0" borderId="0" xfId="2" applyFont="1" applyFill="1" applyBorder="1" applyAlignment="1">
      <alignment horizontal="justify" vertical="justify" wrapText="1"/>
    </xf>
    <xf numFmtId="0" fontId="13" fillId="0" borderId="0" xfId="2" applyFont="1" applyFill="1" applyBorder="1" applyAlignment="1">
      <alignment horizontal="center" vertical="justify" wrapText="1"/>
    </xf>
    <xf numFmtId="4" fontId="13" fillId="0" borderId="0" xfId="2" applyNumberFormat="1" applyFont="1" applyFill="1" applyBorder="1" applyAlignment="1">
      <alignment horizontal="center" vertical="justify" wrapText="1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/>
    </xf>
    <xf numFmtId="165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3" fillId="0" borderId="0" xfId="2" applyFont="1" applyFill="1" applyBorder="1" applyAlignment="1">
      <alignment horizontal="justify" vertical="justify"/>
    </xf>
    <xf numFmtId="0" fontId="13" fillId="0" borderId="0" xfId="2" applyFont="1" applyFill="1" applyBorder="1" applyAlignment="1">
      <alignment horizontal="center" vertical="justify"/>
    </xf>
    <xf numFmtId="4" fontId="13" fillId="0" borderId="0" xfId="2" applyNumberFormat="1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wrapText="1"/>
    </xf>
    <xf numFmtId="0" fontId="0" fillId="0" borderId="0" xfId="0" applyBorder="1"/>
    <xf numFmtId="0" fontId="13" fillId="0" borderId="1" xfId="0" applyFont="1" applyFill="1" applyBorder="1" applyAlignment="1">
      <alignment wrapText="1"/>
    </xf>
    <xf numFmtId="9" fontId="13" fillId="0" borderId="1" xfId="2" applyNumberFormat="1" applyFont="1" applyFill="1" applyBorder="1" applyAlignment="1">
      <alignment horizontal="center" vertical="justify" wrapText="1"/>
    </xf>
    <xf numFmtId="4" fontId="13" fillId="0" borderId="1" xfId="2" applyNumberFormat="1" applyFont="1" applyFill="1" applyBorder="1" applyAlignment="1">
      <alignment horizontal="center" vertical="justify" wrapText="1"/>
    </xf>
    <xf numFmtId="4" fontId="6" fillId="0" borderId="0" xfId="0" applyNumberFormat="1" applyFont="1" applyFill="1" applyAlignment="1">
      <alignment horizontal="center"/>
    </xf>
    <xf numFmtId="0" fontId="16" fillId="0" borderId="0" xfId="0" applyFont="1"/>
    <xf numFmtId="4" fontId="0" fillId="0" borderId="0" xfId="0" applyNumberFormat="1"/>
    <xf numFmtId="0" fontId="8" fillId="0" borderId="0" xfId="0" applyFont="1"/>
    <xf numFmtId="4" fontId="8" fillId="0" borderId="0" xfId="0" applyNumberFormat="1" applyFont="1"/>
    <xf numFmtId="0" fontId="4" fillId="0" borderId="0" xfId="0" applyFont="1" applyFill="1" applyBorder="1" applyAlignment="1"/>
    <xf numFmtId="0" fontId="9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/>
    <xf numFmtId="0" fontId="0" fillId="0" borderId="0" xfId="0" applyNumberFormat="1" applyAlignment="1"/>
  </cellXfs>
  <cellStyles count="3">
    <cellStyle name="Navadno" xfId="0" builtinId="0"/>
    <cellStyle name="Navadno_7db4p35p" xfId="2" xr:uid="{00000000-0005-0000-0000-000001000000}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8"/>
  <sheetViews>
    <sheetView showZeros="0" tabSelected="1" topLeftCell="A190" zoomScaleNormal="100" workbookViewId="0">
      <selection activeCell="E102" sqref="E102"/>
    </sheetView>
  </sheetViews>
  <sheetFormatPr defaultRowHeight="15" x14ac:dyDescent="0.25"/>
  <cols>
    <col min="1" max="1" width="5.7109375" bestFit="1" customWidth="1"/>
    <col min="2" max="2" width="50.140625" customWidth="1"/>
    <col min="3" max="3" width="4" bestFit="1" customWidth="1"/>
    <col min="4" max="4" width="10.140625" bestFit="1" customWidth="1"/>
    <col min="5" max="5" width="5.7109375" bestFit="1" customWidth="1"/>
    <col min="6" max="6" width="11.28515625" bestFit="1" customWidth="1"/>
  </cols>
  <sheetData>
    <row r="1" spans="1:6" ht="47.25" x14ac:dyDescent="0.25">
      <c r="A1" s="1"/>
      <c r="B1" s="2" t="s">
        <v>213</v>
      </c>
      <c r="C1" s="3"/>
      <c r="D1" s="4"/>
      <c r="E1" s="5">
        <v>0</v>
      </c>
      <c r="F1" s="6"/>
    </row>
    <row r="2" spans="1:6" x14ac:dyDescent="0.25">
      <c r="A2" s="7"/>
      <c r="B2" s="8"/>
      <c r="C2" s="9"/>
      <c r="D2" s="10"/>
      <c r="E2" s="5">
        <v>0</v>
      </c>
      <c r="F2" s="11"/>
    </row>
    <row r="3" spans="1:6" x14ac:dyDescent="0.25">
      <c r="A3" s="7" t="s">
        <v>0</v>
      </c>
      <c r="B3" s="12" t="s">
        <v>1</v>
      </c>
      <c r="C3" s="13"/>
      <c r="D3" s="10"/>
      <c r="E3" s="5">
        <v>0</v>
      </c>
      <c r="F3" s="11"/>
    </row>
    <row r="4" spans="1:6" x14ac:dyDescent="0.25">
      <c r="A4" s="14" t="s">
        <v>2</v>
      </c>
      <c r="B4" s="15"/>
      <c r="C4" s="13"/>
      <c r="D4" s="10"/>
      <c r="E4" s="5"/>
      <c r="F4" s="11"/>
    </row>
    <row r="5" spans="1:6" x14ac:dyDescent="0.25">
      <c r="A5" s="14">
        <v>1</v>
      </c>
      <c r="B5" s="15" t="s">
        <v>3</v>
      </c>
      <c r="C5" s="15" t="s">
        <v>4</v>
      </c>
      <c r="D5" s="16">
        <v>1</v>
      </c>
      <c r="E5" s="5"/>
      <c r="F5" s="11">
        <f t="shared" ref="F5:F16" si="0">+E5*D5</f>
        <v>0</v>
      </c>
    </row>
    <row r="6" spans="1:6" x14ac:dyDescent="0.25">
      <c r="A6" s="14" t="s">
        <v>2</v>
      </c>
      <c r="B6" s="15"/>
      <c r="C6" s="9"/>
      <c r="D6" s="16"/>
      <c r="E6" s="5"/>
      <c r="F6" s="11">
        <f t="shared" si="0"/>
        <v>0</v>
      </c>
    </row>
    <row r="7" spans="1:6" x14ac:dyDescent="0.25">
      <c r="A7" s="14">
        <v>2</v>
      </c>
      <c r="B7" s="15" t="s">
        <v>5</v>
      </c>
      <c r="C7" s="15" t="s">
        <v>4</v>
      </c>
      <c r="D7" s="16">
        <v>1</v>
      </c>
      <c r="E7" s="5"/>
      <c r="F7" s="11">
        <f t="shared" si="0"/>
        <v>0</v>
      </c>
    </row>
    <row r="8" spans="1:6" x14ac:dyDescent="0.25">
      <c r="A8" s="14" t="s">
        <v>2</v>
      </c>
      <c r="B8" s="15"/>
      <c r="C8" s="9"/>
      <c r="D8" s="16"/>
      <c r="E8" s="5"/>
      <c r="F8" s="11">
        <f t="shared" si="0"/>
        <v>0</v>
      </c>
    </row>
    <row r="9" spans="1:6" x14ac:dyDescent="0.25">
      <c r="A9" s="14">
        <v>3</v>
      </c>
      <c r="B9" s="15" t="s">
        <v>6</v>
      </c>
      <c r="C9" s="15" t="s">
        <v>4</v>
      </c>
      <c r="D9" s="16">
        <v>1</v>
      </c>
      <c r="E9" s="5"/>
      <c r="F9" s="11">
        <f t="shared" si="0"/>
        <v>0</v>
      </c>
    </row>
    <row r="10" spans="1:6" x14ac:dyDescent="0.25">
      <c r="A10" s="14"/>
      <c r="B10" s="15"/>
      <c r="C10" s="15"/>
      <c r="D10" s="16"/>
      <c r="E10" s="5"/>
      <c r="F10" s="11">
        <f t="shared" si="0"/>
        <v>0</v>
      </c>
    </row>
    <row r="11" spans="1:6" x14ac:dyDescent="0.25">
      <c r="A11" s="14">
        <v>4</v>
      </c>
      <c r="B11" s="15" t="s">
        <v>7</v>
      </c>
      <c r="C11" s="15" t="s">
        <v>8</v>
      </c>
      <c r="D11" s="16">
        <v>1</v>
      </c>
      <c r="E11" s="5"/>
      <c r="F11" s="11">
        <f t="shared" si="0"/>
        <v>0</v>
      </c>
    </row>
    <row r="12" spans="1:6" x14ac:dyDescent="0.25">
      <c r="A12" s="14"/>
      <c r="B12" s="15"/>
      <c r="C12" s="15"/>
      <c r="D12" s="16"/>
      <c r="E12" s="5"/>
      <c r="F12" s="11">
        <f t="shared" si="0"/>
        <v>0</v>
      </c>
    </row>
    <row r="13" spans="1:6" x14ac:dyDescent="0.25">
      <c r="A13" s="14">
        <v>5</v>
      </c>
      <c r="B13" s="15" t="s">
        <v>9</v>
      </c>
      <c r="C13" s="15" t="s">
        <v>10</v>
      </c>
      <c r="D13" s="16">
        <v>1</v>
      </c>
      <c r="E13" s="5"/>
      <c r="F13" s="11">
        <f t="shared" si="0"/>
        <v>0</v>
      </c>
    </row>
    <row r="14" spans="1:6" x14ac:dyDescent="0.25">
      <c r="A14" s="14"/>
      <c r="B14" s="15"/>
      <c r="C14" s="15"/>
      <c r="D14" s="16"/>
      <c r="E14" s="5"/>
      <c r="F14" s="11">
        <f t="shared" si="0"/>
        <v>0</v>
      </c>
    </row>
    <row r="15" spans="1:6" x14ac:dyDescent="0.25">
      <c r="A15" s="14">
        <v>6</v>
      </c>
      <c r="B15" s="15" t="s">
        <v>11</v>
      </c>
      <c r="C15" s="15" t="s">
        <v>12</v>
      </c>
      <c r="D15" s="16">
        <v>50</v>
      </c>
      <c r="E15" s="5"/>
      <c r="F15" s="11">
        <f t="shared" si="0"/>
        <v>0</v>
      </c>
    </row>
    <row r="16" spans="1:6" x14ac:dyDescent="0.25">
      <c r="A16" s="17" t="s">
        <v>2</v>
      </c>
      <c r="B16" s="18"/>
      <c r="C16" s="19"/>
      <c r="D16" s="20"/>
      <c r="E16" s="21"/>
      <c r="F16" s="22">
        <f t="shared" si="0"/>
        <v>0</v>
      </c>
    </row>
    <row r="17" spans="1:6" x14ac:dyDescent="0.25">
      <c r="A17" s="7"/>
      <c r="B17" s="23" t="s">
        <v>13</v>
      </c>
      <c r="C17" s="9"/>
      <c r="D17" s="10"/>
      <c r="E17" s="5"/>
      <c r="F17" s="11">
        <f>SUM(F5:F16)</f>
        <v>0</v>
      </c>
    </row>
    <row r="18" spans="1:6" x14ac:dyDescent="0.25">
      <c r="A18" s="14"/>
      <c r="B18" s="24"/>
      <c r="C18" s="13"/>
      <c r="D18" s="10"/>
      <c r="E18" s="5"/>
      <c r="F18" s="11"/>
    </row>
    <row r="19" spans="1:6" x14ac:dyDescent="0.25">
      <c r="A19" s="7"/>
      <c r="B19" s="25"/>
      <c r="C19" s="9"/>
      <c r="D19" s="10"/>
      <c r="E19" s="5"/>
      <c r="F19" s="11"/>
    </row>
    <row r="20" spans="1:6" ht="25.5" x14ac:dyDescent="0.25">
      <c r="A20" s="7" t="s">
        <v>14</v>
      </c>
      <c r="B20" s="25" t="s">
        <v>15</v>
      </c>
      <c r="C20" s="9"/>
      <c r="D20" s="10"/>
      <c r="E20" s="5"/>
      <c r="F20" s="11"/>
    </row>
    <row r="21" spans="1:6" x14ac:dyDescent="0.25">
      <c r="A21" s="14"/>
      <c r="B21" s="24"/>
      <c r="C21" s="9"/>
      <c r="D21" s="10"/>
      <c r="E21" s="5"/>
      <c r="F21" s="11"/>
    </row>
    <row r="22" spans="1:6" ht="38.25" x14ac:dyDescent="0.25">
      <c r="A22" s="14">
        <v>1</v>
      </c>
      <c r="B22" s="24" t="s">
        <v>16</v>
      </c>
      <c r="C22" s="9" t="s">
        <v>17</v>
      </c>
      <c r="D22" s="10">
        <v>900</v>
      </c>
      <c r="E22" s="5"/>
      <c r="F22" s="11">
        <f t="shared" ref="F22:F44" si="1">+E22*D22</f>
        <v>0</v>
      </c>
    </row>
    <row r="23" spans="1:6" x14ac:dyDescent="0.25">
      <c r="A23" s="14"/>
      <c r="B23" s="24"/>
      <c r="C23" s="9"/>
      <c r="D23" s="10"/>
      <c r="E23" s="5"/>
      <c r="F23" s="11">
        <f t="shared" si="1"/>
        <v>0</v>
      </c>
    </row>
    <row r="24" spans="1:6" ht="102" x14ac:dyDescent="0.25">
      <c r="A24" s="14">
        <v>2</v>
      </c>
      <c r="B24" s="24" t="s">
        <v>18</v>
      </c>
      <c r="C24" s="9" t="s">
        <v>17</v>
      </c>
      <c r="D24" s="10">
        <v>900</v>
      </c>
      <c r="E24" s="5"/>
      <c r="F24" s="11">
        <f t="shared" si="1"/>
        <v>0</v>
      </c>
    </row>
    <row r="25" spans="1:6" x14ac:dyDescent="0.25">
      <c r="A25" s="14"/>
      <c r="B25" s="24"/>
      <c r="C25" s="9"/>
      <c r="D25" s="10"/>
      <c r="E25" s="5"/>
      <c r="F25" s="11">
        <f t="shared" si="1"/>
        <v>0</v>
      </c>
    </row>
    <row r="26" spans="1:6" x14ac:dyDescent="0.25">
      <c r="A26" s="14">
        <v>3</v>
      </c>
      <c r="B26" s="23" t="s">
        <v>19</v>
      </c>
      <c r="C26" s="9" t="s">
        <v>20</v>
      </c>
      <c r="D26" s="10">
        <v>1180</v>
      </c>
      <c r="E26" s="5"/>
      <c r="F26" s="11">
        <f t="shared" si="1"/>
        <v>0</v>
      </c>
    </row>
    <row r="27" spans="1:6" x14ac:dyDescent="0.25">
      <c r="A27" s="14"/>
      <c r="B27" s="23"/>
      <c r="C27" s="9"/>
      <c r="D27" s="10"/>
      <c r="E27" s="5"/>
      <c r="F27" s="11">
        <f t="shared" si="1"/>
        <v>0</v>
      </c>
    </row>
    <row r="28" spans="1:6" ht="25.5" x14ac:dyDescent="0.25">
      <c r="A28" s="14">
        <v>4</v>
      </c>
      <c r="B28" s="23" t="s">
        <v>21</v>
      </c>
      <c r="C28" s="9" t="s">
        <v>17</v>
      </c>
      <c r="D28" s="10">
        <v>650</v>
      </c>
      <c r="E28" s="5"/>
      <c r="F28" s="11">
        <f t="shared" si="1"/>
        <v>0</v>
      </c>
    </row>
    <row r="29" spans="1:6" x14ac:dyDescent="0.25">
      <c r="A29" s="14"/>
      <c r="B29" s="23"/>
      <c r="C29" s="9"/>
      <c r="D29" s="10"/>
      <c r="E29" s="5"/>
      <c r="F29" s="11">
        <f t="shared" si="1"/>
        <v>0</v>
      </c>
    </row>
    <row r="30" spans="1:6" ht="65.25" x14ac:dyDescent="0.25">
      <c r="A30" s="14">
        <v>5</v>
      </c>
      <c r="B30" s="23" t="s">
        <v>22</v>
      </c>
      <c r="C30" s="9" t="s">
        <v>20</v>
      </c>
      <c r="D30" s="26">
        <f>+D26</f>
        <v>1180</v>
      </c>
      <c r="E30" s="5"/>
      <c r="F30" s="11">
        <f t="shared" si="1"/>
        <v>0</v>
      </c>
    </row>
    <row r="31" spans="1:6" x14ac:dyDescent="0.25">
      <c r="A31" s="14"/>
      <c r="B31" s="23"/>
      <c r="C31" s="9"/>
      <c r="D31" s="10"/>
      <c r="E31" s="5"/>
      <c r="F31" s="27">
        <f t="shared" si="1"/>
        <v>0</v>
      </c>
    </row>
    <row r="32" spans="1:6" ht="38.25" x14ac:dyDescent="0.25">
      <c r="A32" s="14">
        <v>6</v>
      </c>
      <c r="B32" s="23" t="s">
        <v>23</v>
      </c>
      <c r="C32" s="9" t="s">
        <v>20</v>
      </c>
      <c r="D32" s="26">
        <f>+D30</f>
        <v>1180</v>
      </c>
      <c r="E32" s="5"/>
      <c r="F32" s="27">
        <f t="shared" si="1"/>
        <v>0</v>
      </c>
    </row>
    <row r="33" spans="1:6" x14ac:dyDescent="0.25">
      <c r="A33" s="14"/>
      <c r="B33" s="23"/>
      <c r="C33" s="9"/>
      <c r="D33" s="10"/>
      <c r="E33" s="5"/>
      <c r="F33" s="27">
        <f t="shared" si="1"/>
        <v>0</v>
      </c>
    </row>
    <row r="34" spans="1:6" ht="39.75" x14ac:dyDescent="0.25">
      <c r="A34" s="28">
        <v>7</v>
      </c>
      <c r="B34" s="23" t="s">
        <v>24</v>
      </c>
      <c r="C34" s="9" t="s">
        <v>20</v>
      </c>
      <c r="D34" s="26">
        <f>+D30</f>
        <v>1180</v>
      </c>
      <c r="E34" s="5"/>
      <c r="F34" s="27">
        <f t="shared" si="1"/>
        <v>0</v>
      </c>
    </row>
    <row r="35" spans="1:6" x14ac:dyDescent="0.25">
      <c r="A35" s="14"/>
      <c r="B35" s="23"/>
      <c r="C35" s="9"/>
      <c r="D35" s="10"/>
      <c r="E35" s="5"/>
      <c r="F35" s="27">
        <f t="shared" si="1"/>
        <v>0</v>
      </c>
    </row>
    <row r="36" spans="1:6" ht="25.5" x14ac:dyDescent="0.25">
      <c r="A36" s="28">
        <v>8</v>
      </c>
      <c r="B36" s="23" t="s">
        <v>25</v>
      </c>
      <c r="C36" s="9" t="s">
        <v>26</v>
      </c>
      <c r="D36" s="10">
        <v>112</v>
      </c>
      <c r="E36" s="5"/>
      <c r="F36" s="27">
        <f t="shared" si="1"/>
        <v>0</v>
      </c>
    </row>
    <row r="37" spans="1:6" x14ac:dyDescent="0.25">
      <c r="A37" s="14"/>
      <c r="B37" s="23"/>
      <c r="C37" s="9"/>
      <c r="D37" s="10"/>
      <c r="E37" s="5"/>
      <c r="F37" s="27">
        <f t="shared" si="1"/>
        <v>0</v>
      </c>
    </row>
    <row r="38" spans="1:6" ht="89.25" x14ac:dyDescent="0.25">
      <c r="A38" s="14">
        <v>9</v>
      </c>
      <c r="B38" s="23" t="s">
        <v>27</v>
      </c>
      <c r="C38" s="9" t="s">
        <v>17</v>
      </c>
      <c r="D38" s="10">
        <v>550</v>
      </c>
      <c r="E38" s="5"/>
      <c r="F38" s="27">
        <f t="shared" si="1"/>
        <v>0</v>
      </c>
    </row>
    <row r="39" spans="1:6" x14ac:dyDescent="0.25">
      <c r="A39" s="14"/>
      <c r="B39" s="23"/>
      <c r="C39" s="9"/>
      <c r="D39" s="10"/>
      <c r="E39" s="5"/>
      <c r="F39" s="27"/>
    </row>
    <row r="40" spans="1:6" ht="89.25" x14ac:dyDescent="0.25">
      <c r="A40" s="28">
        <v>10</v>
      </c>
      <c r="B40" s="23" t="s">
        <v>108</v>
      </c>
      <c r="C40" s="9" t="s">
        <v>17</v>
      </c>
      <c r="D40" s="10">
        <v>600</v>
      </c>
      <c r="E40" s="5"/>
      <c r="F40" s="27">
        <f>+E40*D40</f>
        <v>0</v>
      </c>
    </row>
    <row r="41" spans="1:6" x14ac:dyDescent="0.25">
      <c r="A41" s="14"/>
      <c r="B41" s="23"/>
      <c r="C41" s="9"/>
      <c r="D41" s="10"/>
      <c r="E41" s="5"/>
      <c r="F41" s="27">
        <f t="shared" si="1"/>
        <v>0</v>
      </c>
    </row>
    <row r="42" spans="1:6" ht="25.5" x14ac:dyDescent="0.25">
      <c r="A42" s="14">
        <v>11</v>
      </c>
      <c r="B42" s="29" t="s">
        <v>28</v>
      </c>
      <c r="C42" s="30" t="s">
        <v>20</v>
      </c>
      <c r="D42" s="26">
        <v>1150</v>
      </c>
      <c r="E42" s="5"/>
      <c r="F42" s="27">
        <f t="shared" si="1"/>
        <v>0</v>
      </c>
    </row>
    <row r="43" spans="1:6" x14ac:dyDescent="0.25">
      <c r="A43" s="14"/>
      <c r="B43" s="29"/>
      <c r="C43" s="30"/>
      <c r="D43" s="26"/>
      <c r="E43" s="5"/>
      <c r="F43" s="27">
        <f t="shared" si="1"/>
        <v>0</v>
      </c>
    </row>
    <row r="44" spans="1:6" ht="25.5" x14ac:dyDescent="0.25">
      <c r="A44" s="28">
        <v>12</v>
      </c>
      <c r="B44" s="29" t="s">
        <v>29</v>
      </c>
      <c r="C44" s="30" t="s">
        <v>20</v>
      </c>
      <c r="D44" s="26">
        <f>+D42</f>
        <v>1150</v>
      </c>
      <c r="E44" s="5"/>
      <c r="F44" s="27">
        <f t="shared" si="1"/>
        <v>0</v>
      </c>
    </row>
    <row r="45" spans="1:6" x14ac:dyDescent="0.25">
      <c r="A45" s="14"/>
      <c r="B45" s="24"/>
      <c r="C45" s="9"/>
      <c r="D45" s="10"/>
      <c r="E45" s="5"/>
      <c r="F45" s="11"/>
    </row>
    <row r="46" spans="1:6" x14ac:dyDescent="0.25">
      <c r="A46" s="14">
        <v>13</v>
      </c>
      <c r="B46" s="24" t="s">
        <v>30</v>
      </c>
      <c r="C46" s="9" t="s">
        <v>10</v>
      </c>
      <c r="D46" s="10">
        <v>8</v>
      </c>
      <c r="E46" s="5"/>
      <c r="F46" s="11">
        <f>+E46*D46</f>
        <v>0</v>
      </c>
    </row>
    <row r="47" spans="1:6" x14ac:dyDescent="0.25">
      <c r="A47" s="14"/>
      <c r="B47" s="25"/>
      <c r="C47" s="9"/>
      <c r="D47" s="10"/>
      <c r="E47" s="5"/>
      <c r="F47" s="11">
        <f>+E47*D47</f>
        <v>0</v>
      </c>
    </row>
    <row r="48" spans="1:6" ht="51" x14ac:dyDescent="0.25">
      <c r="A48" s="28">
        <v>14</v>
      </c>
      <c r="B48" s="24" t="s">
        <v>31</v>
      </c>
      <c r="C48" s="9" t="s">
        <v>20</v>
      </c>
      <c r="D48" s="10">
        <v>400</v>
      </c>
      <c r="E48" s="5"/>
      <c r="F48" s="11">
        <f>+E48*D48</f>
        <v>0</v>
      </c>
    </row>
    <row r="49" spans="1:6" x14ac:dyDescent="0.25">
      <c r="A49" s="14"/>
      <c r="B49" s="25"/>
      <c r="C49" s="9"/>
      <c r="D49" s="10"/>
      <c r="E49" s="5"/>
      <c r="F49" s="11">
        <f>+E49*D49</f>
        <v>0</v>
      </c>
    </row>
    <row r="50" spans="1:6" x14ac:dyDescent="0.25">
      <c r="A50" s="14">
        <v>15</v>
      </c>
      <c r="B50" s="24" t="s">
        <v>32</v>
      </c>
      <c r="C50" s="9" t="s">
        <v>20</v>
      </c>
      <c r="D50" s="10">
        <f>+D48</f>
        <v>400</v>
      </c>
      <c r="E50" s="5"/>
      <c r="F50" s="11">
        <f>+E50*D50</f>
        <v>0</v>
      </c>
    </row>
    <row r="51" spans="1:6" x14ac:dyDescent="0.25">
      <c r="A51" s="17"/>
      <c r="B51" s="31"/>
      <c r="C51" s="19"/>
      <c r="D51" s="32"/>
      <c r="E51" s="21"/>
      <c r="F51" s="22"/>
    </row>
    <row r="52" spans="1:6" x14ac:dyDescent="0.25">
      <c r="A52" s="14"/>
      <c r="B52" s="23" t="s">
        <v>13</v>
      </c>
      <c r="C52" s="9"/>
      <c r="D52" s="10"/>
      <c r="E52" s="5"/>
      <c r="F52" s="11">
        <f>SUM(F22:F51)</f>
        <v>0</v>
      </c>
    </row>
    <row r="53" spans="1:6" x14ac:dyDescent="0.25">
      <c r="A53" s="14"/>
      <c r="B53" s="24"/>
      <c r="C53" s="9"/>
      <c r="D53" s="10"/>
      <c r="E53" s="5"/>
      <c r="F53" s="11"/>
    </row>
    <row r="54" spans="1:6" ht="25.5" x14ac:dyDescent="0.25">
      <c r="A54" s="7" t="s">
        <v>33</v>
      </c>
      <c r="B54" s="25" t="s">
        <v>34</v>
      </c>
      <c r="C54" s="9"/>
      <c r="D54" s="10"/>
      <c r="E54" s="5"/>
      <c r="F54" s="11"/>
    </row>
    <row r="55" spans="1:6" x14ac:dyDescent="0.25">
      <c r="A55" s="14"/>
      <c r="B55" s="24"/>
      <c r="C55" s="9"/>
      <c r="D55" s="10"/>
      <c r="E55" s="5"/>
      <c r="F55" s="11"/>
    </row>
    <row r="56" spans="1:6" ht="51" x14ac:dyDescent="0.25">
      <c r="A56" s="14">
        <v>1</v>
      </c>
      <c r="B56" s="24" t="s">
        <v>35</v>
      </c>
      <c r="C56" s="9" t="s">
        <v>26</v>
      </c>
      <c r="D56" s="10">
        <v>110</v>
      </c>
      <c r="E56" s="5"/>
      <c r="F56" s="27">
        <f t="shared" ref="F56:F64" si="2">+E56*D56</f>
        <v>0</v>
      </c>
    </row>
    <row r="57" spans="1:6" x14ac:dyDescent="0.25">
      <c r="A57" s="14"/>
      <c r="B57" s="24"/>
      <c r="C57" s="9"/>
      <c r="D57" s="10"/>
      <c r="E57" s="5"/>
      <c r="F57" s="27">
        <f t="shared" si="2"/>
        <v>0</v>
      </c>
    </row>
    <row r="58" spans="1:6" ht="25.5" x14ac:dyDescent="0.25">
      <c r="A58" s="14">
        <v>2</v>
      </c>
      <c r="B58" s="24" t="s">
        <v>36</v>
      </c>
      <c r="C58" s="9" t="s">
        <v>26</v>
      </c>
      <c r="D58" s="10">
        <v>156</v>
      </c>
      <c r="E58" s="5"/>
      <c r="F58" s="27">
        <f t="shared" si="2"/>
        <v>0</v>
      </c>
    </row>
    <row r="59" spans="1:6" x14ac:dyDescent="0.25">
      <c r="A59" s="14"/>
      <c r="B59" s="24"/>
      <c r="C59" s="9"/>
      <c r="D59" s="10"/>
      <c r="E59" s="5"/>
      <c r="F59" s="27">
        <f t="shared" si="2"/>
        <v>0</v>
      </c>
    </row>
    <row r="60" spans="1:6" ht="25.5" x14ac:dyDescent="0.25">
      <c r="A60" s="14">
        <v>3</v>
      </c>
      <c r="B60" s="24" t="s">
        <v>37</v>
      </c>
      <c r="C60" s="9" t="s">
        <v>26</v>
      </c>
      <c r="D60" s="10">
        <f>+D58</f>
        <v>156</v>
      </c>
      <c r="E60" s="5"/>
      <c r="F60" s="27">
        <f t="shared" si="2"/>
        <v>0</v>
      </c>
    </row>
    <row r="61" spans="1:6" x14ac:dyDescent="0.25">
      <c r="A61" s="14"/>
      <c r="B61" s="24"/>
      <c r="C61" s="9"/>
      <c r="D61" s="10"/>
      <c r="E61" s="5"/>
      <c r="F61" s="27">
        <f t="shared" si="2"/>
        <v>0</v>
      </c>
    </row>
    <row r="62" spans="1:6" ht="38.25" x14ac:dyDescent="0.25">
      <c r="A62" s="14">
        <v>4</v>
      </c>
      <c r="B62" s="24" t="s">
        <v>38</v>
      </c>
      <c r="C62" s="9" t="s">
        <v>17</v>
      </c>
      <c r="D62" s="10">
        <v>25</v>
      </c>
      <c r="E62" s="5"/>
      <c r="F62" s="27">
        <f t="shared" si="2"/>
        <v>0</v>
      </c>
    </row>
    <row r="63" spans="1:6" x14ac:dyDescent="0.25">
      <c r="A63" s="14"/>
      <c r="B63" s="24"/>
      <c r="C63" s="9"/>
      <c r="D63" s="10"/>
      <c r="E63" s="5"/>
      <c r="F63" s="27">
        <f t="shared" si="2"/>
        <v>0</v>
      </c>
    </row>
    <row r="64" spans="1:6" x14ac:dyDescent="0.25">
      <c r="A64" s="14">
        <v>5</v>
      </c>
      <c r="B64" s="24" t="s">
        <v>39</v>
      </c>
      <c r="C64" s="9" t="s">
        <v>10</v>
      </c>
      <c r="D64" s="10">
        <v>9</v>
      </c>
      <c r="E64" s="5"/>
      <c r="F64" s="11">
        <f t="shared" si="2"/>
        <v>0</v>
      </c>
    </row>
    <row r="65" spans="1:6" x14ac:dyDescent="0.25">
      <c r="A65" s="14"/>
      <c r="B65" s="24"/>
      <c r="C65" s="9"/>
      <c r="D65" s="10"/>
      <c r="E65" s="5"/>
      <c r="F65" s="11"/>
    </row>
    <row r="66" spans="1:6" ht="102" x14ac:dyDescent="0.25">
      <c r="A66" s="14">
        <v>6</v>
      </c>
      <c r="B66" s="24" t="s">
        <v>40</v>
      </c>
      <c r="C66" s="9" t="s">
        <v>17</v>
      </c>
      <c r="D66" s="10">
        <f>110*29</f>
        <v>3190</v>
      </c>
      <c r="E66" s="5"/>
      <c r="F66" s="27">
        <f>+E66*D66</f>
        <v>0</v>
      </c>
    </row>
    <row r="67" spans="1:6" x14ac:dyDescent="0.25">
      <c r="A67" s="14"/>
      <c r="B67" s="24"/>
      <c r="C67" s="9"/>
      <c r="D67" s="10"/>
      <c r="E67" s="5"/>
      <c r="F67" s="27"/>
    </row>
    <row r="68" spans="1:6" ht="38.25" x14ac:dyDescent="0.25">
      <c r="A68" s="14">
        <v>7</v>
      </c>
      <c r="B68" s="24" t="s">
        <v>41</v>
      </c>
      <c r="C68" s="9" t="s">
        <v>17</v>
      </c>
      <c r="D68" s="10">
        <f>110*4</f>
        <v>440</v>
      </c>
      <c r="E68" s="5"/>
      <c r="F68" s="27">
        <f>+E68*D68</f>
        <v>0</v>
      </c>
    </row>
    <row r="69" spans="1:6" x14ac:dyDescent="0.25">
      <c r="A69" s="14"/>
      <c r="B69" s="24"/>
      <c r="C69" s="9"/>
      <c r="D69" s="10"/>
      <c r="E69" s="5"/>
      <c r="F69" s="27">
        <f>+E69*D69</f>
        <v>0</v>
      </c>
    </row>
    <row r="70" spans="1:6" ht="25.5" x14ac:dyDescent="0.25">
      <c r="A70" s="14">
        <v>8</v>
      </c>
      <c r="B70" s="23" t="s">
        <v>42</v>
      </c>
      <c r="C70" s="9" t="s">
        <v>20</v>
      </c>
      <c r="D70" s="10">
        <f>30*110</f>
        <v>3300</v>
      </c>
      <c r="E70" s="5"/>
      <c r="F70" s="27">
        <f>+E70*D70</f>
        <v>0</v>
      </c>
    </row>
    <row r="71" spans="1:6" x14ac:dyDescent="0.25">
      <c r="A71" s="14"/>
      <c r="B71" s="23"/>
      <c r="C71" s="9"/>
      <c r="D71" s="10"/>
      <c r="E71" s="5"/>
      <c r="F71" s="27">
        <f>+E71*D71</f>
        <v>0</v>
      </c>
    </row>
    <row r="72" spans="1:6" ht="38.25" x14ac:dyDescent="0.25">
      <c r="A72" s="14">
        <v>9</v>
      </c>
      <c r="B72" s="23" t="s">
        <v>43</v>
      </c>
      <c r="C72" s="9" t="s">
        <v>17</v>
      </c>
      <c r="D72" s="10">
        <v>1650</v>
      </c>
      <c r="E72" s="5"/>
      <c r="F72" s="27">
        <f>+E72*D72</f>
        <v>0</v>
      </c>
    </row>
    <row r="73" spans="1:6" x14ac:dyDescent="0.25">
      <c r="A73" s="14"/>
      <c r="B73" s="23"/>
      <c r="C73" s="9"/>
      <c r="D73" s="10"/>
      <c r="E73" s="5"/>
      <c r="F73" s="11"/>
    </row>
    <row r="74" spans="1:6" ht="65.25" x14ac:dyDescent="0.25">
      <c r="A74" s="14">
        <v>10</v>
      </c>
      <c r="B74" s="23" t="s">
        <v>22</v>
      </c>
      <c r="C74" s="9" t="s">
        <v>20</v>
      </c>
      <c r="D74" s="26">
        <v>3300</v>
      </c>
      <c r="E74" s="5"/>
      <c r="F74" s="27">
        <f t="shared" ref="F74:F88" si="3">+E74*D74</f>
        <v>0</v>
      </c>
    </row>
    <row r="75" spans="1:6" x14ac:dyDescent="0.25">
      <c r="A75" s="14"/>
      <c r="B75" s="23"/>
      <c r="C75" s="9"/>
      <c r="D75" s="10"/>
      <c r="E75" s="5"/>
      <c r="F75" s="27">
        <f t="shared" si="3"/>
        <v>0</v>
      </c>
    </row>
    <row r="76" spans="1:6" ht="38.25" x14ac:dyDescent="0.25">
      <c r="A76" s="14">
        <v>11</v>
      </c>
      <c r="B76" s="23" t="s">
        <v>23</v>
      </c>
      <c r="C76" s="9" t="s">
        <v>20</v>
      </c>
      <c r="D76" s="26">
        <f>+D74</f>
        <v>3300</v>
      </c>
      <c r="E76" s="5"/>
      <c r="F76" s="27">
        <f t="shared" si="3"/>
        <v>0</v>
      </c>
    </row>
    <row r="77" spans="1:6" x14ac:dyDescent="0.25">
      <c r="A77" s="14"/>
      <c r="B77" s="23"/>
      <c r="C77" s="9"/>
      <c r="D77" s="10"/>
      <c r="E77" s="5"/>
      <c r="F77" s="27">
        <f t="shared" si="3"/>
        <v>0</v>
      </c>
    </row>
    <row r="78" spans="1:6" ht="39.75" x14ac:dyDescent="0.25">
      <c r="A78" s="14">
        <v>12</v>
      </c>
      <c r="B78" s="23" t="s">
        <v>24</v>
      </c>
      <c r="C78" s="9" t="s">
        <v>20</v>
      </c>
      <c r="D78" s="26">
        <f>+D74</f>
        <v>3300</v>
      </c>
      <c r="E78" s="5"/>
      <c r="F78" s="27">
        <f t="shared" si="3"/>
        <v>0</v>
      </c>
    </row>
    <row r="79" spans="1:6" x14ac:dyDescent="0.25">
      <c r="A79" s="14"/>
      <c r="B79" s="23"/>
      <c r="C79" s="9"/>
      <c r="D79" s="10"/>
      <c r="E79" s="5"/>
      <c r="F79" s="27">
        <f t="shared" si="3"/>
        <v>0</v>
      </c>
    </row>
    <row r="80" spans="1:6" ht="25.5" x14ac:dyDescent="0.25">
      <c r="A80" s="14">
        <v>13</v>
      </c>
      <c r="B80" s="23" t="s">
        <v>25</v>
      </c>
      <c r="C80" s="9" t="s">
        <v>26</v>
      </c>
      <c r="D80" s="10">
        <f>105+155</f>
        <v>260</v>
      </c>
      <c r="E80" s="5"/>
      <c r="F80" s="27">
        <f t="shared" si="3"/>
        <v>0</v>
      </c>
    </row>
    <row r="81" spans="1:6" x14ac:dyDescent="0.25">
      <c r="A81" s="14"/>
      <c r="B81" s="23"/>
      <c r="C81" s="9"/>
      <c r="D81" s="10"/>
      <c r="E81" s="5"/>
      <c r="F81" s="27">
        <f t="shared" si="3"/>
        <v>0</v>
      </c>
    </row>
    <row r="82" spans="1:6" ht="89.25" x14ac:dyDescent="0.25">
      <c r="A82" s="14">
        <v>14</v>
      </c>
      <c r="B82" s="23" t="s">
        <v>27</v>
      </c>
      <c r="C82" s="9" t="s">
        <v>17</v>
      </c>
      <c r="D82" s="10">
        <v>1100</v>
      </c>
      <c r="E82" s="5"/>
      <c r="F82" s="27">
        <f t="shared" si="3"/>
        <v>0</v>
      </c>
    </row>
    <row r="83" spans="1:6" x14ac:dyDescent="0.25">
      <c r="A83" s="14"/>
      <c r="B83" s="23"/>
      <c r="C83" s="9"/>
      <c r="D83" s="10"/>
      <c r="E83" s="5"/>
      <c r="F83" s="27"/>
    </row>
    <row r="84" spans="1:6" ht="89.25" x14ac:dyDescent="0.25">
      <c r="A84" s="28">
        <v>15</v>
      </c>
      <c r="B84" s="23" t="s">
        <v>108</v>
      </c>
      <c r="C84" s="9" t="s">
        <v>17</v>
      </c>
      <c r="D84" s="10">
        <v>1100</v>
      </c>
      <c r="E84" s="5"/>
      <c r="F84" s="27">
        <f>+E84*D84</f>
        <v>0</v>
      </c>
    </row>
    <row r="85" spans="1:6" x14ac:dyDescent="0.25">
      <c r="A85" s="28"/>
      <c r="B85" s="23"/>
      <c r="C85" s="9"/>
      <c r="D85" s="10"/>
      <c r="E85" s="5"/>
      <c r="F85" s="27"/>
    </row>
    <row r="86" spans="1:6" ht="25.5" x14ac:dyDescent="0.25">
      <c r="A86" s="14">
        <v>16</v>
      </c>
      <c r="B86" s="29" t="s">
        <v>28</v>
      </c>
      <c r="C86" s="30" t="s">
        <v>20</v>
      </c>
      <c r="D86" s="26">
        <v>2700</v>
      </c>
      <c r="E86" s="5"/>
      <c r="F86" s="27">
        <f t="shared" si="3"/>
        <v>0</v>
      </c>
    </row>
    <row r="87" spans="1:6" x14ac:dyDescent="0.25">
      <c r="A87" s="14"/>
      <c r="B87" s="29"/>
      <c r="C87" s="30"/>
      <c r="D87" s="26"/>
      <c r="E87" s="5"/>
      <c r="F87" s="27">
        <f t="shared" si="3"/>
        <v>0</v>
      </c>
    </row>
    <row r="88" spans="1:6" ht="25.5" x14ac:dyDescent="0.25">
      <c r="A88" s="14">
        <v>17</v>
      </c>
      <c r="B88" s="29" t="s">
        <v>29</v>
      </c>
      <c r="C88" s="30" t="s">
        <v>20</v>
      </c>
      <c r="D88" s="26">
        <f>+D86</f>
        <v>2700</v>
      </c>
      <c r="E88" s="5"/>
      <c r="F88" s="27">
        <f t="shared" si="3"/>
        <v>0</v>
      </c>
    </row>
    <row r="89" spans="1:6" x14ac:dyDescent="0.25">
      <c r="A89" s="14"/>
      <c r="B89" s="24"/>
      <c r="C89" s="9"/>
      <c r="D89" s="10"/>
      <c r="E89" s="5"/>
      <c r="F89" s="11"/>
    </row>
    <row r="90" spans="1:6" x14ac:dyDescent="0.25">
      <c r="A90" s="14">
        <v>18</v>
      </c>
      <c r="B90" s="24" t="s">
        <v>44</v>
      </c>
      <c r="C90" s="9" t="s">
        <v>10</v>
      </c>
      <c r="D90" s="10">
        <v>4</v>
      </c>
      <c r="E90" s="5"/>
      <c r="F90" s="11">
        <f>+E90*D90</f>
        <v>0</v>
      </c>
    </row>
    <row r="91" spans="1:6" x14ac:dyDescent="0.25">
      <c r="A91" s="14"/>
      <c r="B91" s="25"/>
      <c r="C91" s="9"/>
      <c r="D91" s="10"/>
      <c r="E91" s="5"/>
      <c r="F91" s="11">
        <f>+E91*D91</f>
        <v>0</v>
      </c>
    </row>
    <row r="92" spans="1:6" ht="51" x14ac:dyDescent="0.25">
      <c r="A92" s="14">
        <v>19</v>
      </c>
      <c r="B92" s="24" t="s">
        <v>31</v>
      </c>
      <c r="C92" s="9" t="s">
        <v>20</v>
      </c>
      <c r="D92" s="10">
        <v>330</v>
      </c>
      <c r="E92" s="5"/>
      <c r="F92" s="11">
        <f>+E92*D92</f>
        <v>0</v>
      </c>
    </row>
    <row r="93" spans="1:6" x14ac:dyDescent="0.25">
      <c r="A93" s="14"/>
      <c r="B93" s="25"/>
      <c r="C93" s="9"/>
      <c r="D93" s="10"/>
      <c r="E93" s="5"/>
      <c r="F93" s="11">
        <f>+E93*D93</f>
        <v>0</v>
      </c>
    </row>
    <row r="94" spans="1:6" x14ac:dyDescent="0.25">
      <c r="A94" s="14">
        <v>20</v>
      </c>
      <c r="B94" s="24" t="s">
        <v>32</v>
      </c>
      <c r="C94" s="9" t="s">
        <v>20</v>
      </c>
      <c r="D94" s="10">
        <f>+D92</f>
        <v>330</v>
      </c>
      <c r="E94" s="5"/>
      <c r="F94" s="11">
        <f>+E94*D94</f>
        <v>0</v>
      </c>
    </row>
    <row r="95" spans="1:6" x14ac:dyDescent="0.25">
      <c r="A95" s="14"/>
      <c r="B95" s="24"/>
      <c r="C95" s="9"/>
      <c r="D95" s="10"/>
      <c r="E95" s="5"/>
      <c r="F95" s="11"/>
    </row>
    <row r="96" spans="1:6" x14ac:dyDescent="0.25">
      <c r="A96" s="14">
        <v>21</v>
      </c>
      <c r="B96" s="24" t="s">
        <v>45</v>
      </c>
      <c r="C96" s="9" t="s">
        <v>10</v>
      </c>
      <c r="D96" s="10">
        <v>8</v>
      </c>
      <c r="E96" s="5"/>
      <c r="F96" s="11">
        <f>+E96*D96</f>
        <v>0</v>
      </c>
    </row>
    <row r="97" spans="1:6" x14ac:dyDescent="0.25">
      <c r="A97" s="14"/>
      <c r="B97" s="24"/>
      <c r="C97" s="9"/>
      <c r="D97" s="10"/>
      <c r="E97" s="5"/>
      <c r="F97" s="11">
        <f t="shared" ref="F97:F104" si="4">+E97*D97</f>
        <v>0</v>
      </c>
    </row>
    <row r="98" spans="1:6" ht="25.5" x14ac:dyDescent="0.25">
      <c r="A98" s="14">
        <v>22</v>
      </c>
      <c r="B98" s="24" t="s">
        <v>46</v>
      </c>
      <c r="C98" s="9" t="s">
        <v>17</v>
      </c>
      <c r="D98" s="10">
        <f>4*160</f>
        <v>640</v>
      </c>
      <c r="E98" s="5"/>
      <c r="F98" s="11">
        <f t="shared" si="4"/>
        <v>0</v>
      </c>
    </row>
    <row r="99" spans="1:6" x14ac:dyDescent="0.25">
      <c r="A99" s="14"/>
      <c r="B99" s="24"/>
      <c r="C99" s="9"/>
      <c r="D99" s="10"/>
      <c r="E99" s="5"/>
      <c r="F99" s="11"/>
    </row>
    <row r="100" spans="1:6" ht="25.5" x14ac:dyDescent="0.25">
      <c r="A100" s="14">
        <v>23</v>
      </c>
      <c r="B100" s="24" t="s">
        <v>47</v>
      </c>
      <c r="C100" s="9" t="s">
        <v>17</v>
      </c>
      <c r="D100" s="10">
        <v>160</v>
      </c>
      <c r="E100" s="5"/>
      <c r="F100" s="11">
        <f>+E100*D100</f>
        <v>0</v>
      </c>
    </row>
    <row r="101" spans="1:6" x14ac:dyDescent="0.25">
      <c r="A101" s="14"/>
      <c r="B101" s="24"/>
      <c r="C101" s="9"/>
      <c r="D101" s="10"/>
      <c r="E101" s="5"/>
      <c r="F101" s="11">
        <f t="shared" si="4"/>
        <v>0</v>
      </c>
    </row>
    <row r="102" spans="1:6" x14ac:dyDescent="0.25">
      <c r="A102" s="14">
        <v>24</v>
      </c>
      <c r="B102" s="24" t="s">
        <v>48</v>
      </c>
      <c r="C102" s="9" t="s">
        <v>20</v>
      </c>
      <c r="D102" s="10">
        <f>160*5</f>
        <v>800</v>
      </c>
      <c r="E102" s="5"/>
      <c r="F102" s="11">
        <f t="shared" si="4"/>
        <v>0</v>
      </c>
    </row>
    <row r="103" spans="1:6" x14ac:dyDescent="0.25">
      <c r="A103" s="33"/>
      <c r="B103" s="24"/>
      <c r="C103" s="9"/>
      <c r="D103" s="10"/>
      <c r="E103" s="5"/>
      <c r="F103" s="11">
        <f t="shared" si="4"/>
        <v>0</v>
      </c>
    </row>
    <row r="104" spans="1:6" x14ac:dyDescent="0.25">
      <c r="A104" s="33">
        <v>25</v>
      </c>
      <c r="B104" s="24" t="s">
        <v>49</v>
      </c>
      <c r="C104" s="9" t="s">
        <v>10</v>
      </c>
      <c r="D104" s="10">
        <v>12</v>
      </c>
      <c r="E104" s="5"/>
      <c r="F104" s="11">
        <f t="shared" si="4"/>
        <v>0</v>
      </c>
    </row>
    <row r="105" spans="1:6" x14ac:dyDescent="0.25">
      <c r="A105" s="17"/>
      <c r="B105" s="31"/>
      <c r="C105" s="19"/>
      <c r="D105" s="32"/>
      <c r="E105" s="21"/>
      <c r="F105" s="22">
        <f>+E105*D105</f>
        <v>0</v>
      </c>
    </row>
    <row r="106" spans="1:6" x14ac:dyDescent="0.25">
      <c r="A106" s="14"/>
      <c r="B106" s="23" t="s">
        <v>13</v>
      </c>
      <c r="C106" s="9"/>
      <c r="D106" s="10"/>
      <c r="E106" s="5"/>
      <c r="F106" s="11">
        <f>SUM(F56:F105)</f>
        <v>0</v>
      </c>
    </row>
    <row r="107" spans="1:6" x14ac:dyDescent="0.25">
      <c r="A107" s="14"/>
      <c r="B107" s="24"/>
      <c r="C107" s="9"/>
      <c r="D107" s="10"/>
      <c r="E107" s="5"/>
      <c r="F107" s="11">
        <f>+E107*D107</f>
        <v>0</v>
      </c>
    </row>
    <row r="108" spans="1:6" ht="25.5" x14ac:dyDescent="0.25">
      <c r="A108" s="7" t="s">
        <v>50</v>
      </c>
      <c r="B108" s="25" t="s">
        <v>51</v>
      </c>
      <c r="C108" s="9"/>
      <c r="D108" s="10"/>
      <c r="E108" s="5"/>
      <c r="F108" s="11"/>
    </row>
    <row r="109" spans="1:6" x14ac:dyDescent="0.25">
      <c r="A109" s="14">
        <v>1</v>
      </c>
      <c r="B109" s="24" t="s">
        <v>39</v>
      </c>
      <c r="C109" s="9" t="s">
        <v>10</v>
      </c>
      <c r="D109" s="10">
        <v>10</v>
      </c>
      <c r="E109" s="5"/>
      <c r="F109" s="11">
        <f>+E109*D109</f>
        <v>0</v>
      </c>
    </row>
    <row r="110" spans="1:6" x14ac:dyDescent="0.25">
      <c r="A110" s="14"/>
      <c r="B110" s="24"/>
      <c r="C110" s="9"/>
      <c r="D110" s="10"/>
      <c r="E110" s="5"/>
      <c r="F110" s="11"/>
    </row>
    <row r="111" spans="1:6" ht="102" x14ac:dyDescent="0.25">
      <c r="A111" s="14">
        <v>2</v>
      </c>
      <c r="B111" s="24" t="s">
        <v>40</v>
      </c>
      <c r="C111" s="9" t="s">
        <v>17</v>
      </c>
      <c r="D111" s="10">
        <v>1010</v>
      </c>
      <c r="E111" s="5"/>
      <c r="F111" s="27">
        <f>+E111*D111</f>
        <v>0</v>
      </c>
    </row>
    <row r="112" spans="1:6" x14ac:dyDescent="0.25">
      <c r="A112" s="14"/>
      <c r="B112" s="24"/>
      <c r="C112" s="9"/>
      <c r="D112" s="10"/>
      <c r="E112" s="5"/>
      <c r="F112" s="11"/>
    </row>
    <row r="113" spans="1:6" ht="25.5" x14ac:dyDescent="0.25">
      <c r="A113" s="14">
        <v>3</v>
      </c>
      <c r="B113" s="23" t="s">
        <v>52</v>
      </c>
      <c r="C113" s="9" t="s">
        <v>20</v>
      </c>
      <c r="D113" s="10">
        <f>+D111</f>
        <v>1010</v>
      </c>
      <c r="E113" s="5"/>
      <c r="F113" s="27">
        <f>+E113*D113</f>
        <v>0</v>
      </c>
    </row>
    <row r="114" spans="1:6" x14ac:dyDescent="0.25">
      <c r="A114" s="14"/>
      <c r="B114" s="23"/>
      <c r="C114" s="9"/>
      <c r="D114" s="10"/>
      <c r="E114" s="5"/>
      <c r="F114" s="27">
        <f>+E114*D114</f>
        <v>0</v>
      </c>
    </row>
    <row r="115" spans="1:6" ht="25.5" x14ac:dyDescent="0.25">
      <c r="A115" s="14">
        <v>4</v>
      </c>
      <c r="B115" s="23" t="s">
        <v>53</v>
      </c>
      <c r="C115" s="9" t="s">
        <v>17</v>
      </c>
      <c r="D115" s="10">
        <v>2500</v>
      </c>
      <c r="E115" s="5"/>
      <c r="F115" s="27">
        <f>+E115*D115</f>
        <v>0</v>
      </c>
    </row>
    <row r="116" spans="1:6" x14ac:dyDescent="0.25">
      <c r="A116" s="14"/>
      <c r="B116" s="24"/>
      <c r="C116" s="9"/>
      <c r="D116" s="10"/>
      <c r="E116" s="5"/>
      <c r="F116" s="27"/>
    </row>
    <row r="117" spans="1:6" x14ac:dyDescent="0.25">
      <c r="A117" s="14">
        <v>5</v>
      </c>
      <c r="B117" s="23" t="s">
        <v>19</v>
      </c>
      <c r="C117" s="9" t="s">
        <v>20</v>
      </c>
      <c r="D117" s="10">
        <v>6300</v>
      </c>
      <c r="E117" s="5"/>
      <c r="F117" s="27">
        <f>+E117*D117</f>
        <v>0</v>
      </c>
    </row>
    <row r="118" spans="1:6" x14ac:dyDescent="0.25">
      <c r="A118" s="14"/>
      <c r="B118" s="23"/>
      <c r="C118" s="9"/>
      <c r="D118" s="10"/>
      <c r="E118" s="5"/>
      <c r="F118" s="11"/>
    </row>
    <row r="119" spans="1:6" ht="65.25" x14ac:dyDescent="0.25">
      <c r="A119" s="14">
        <v>6</v>
      </c>
      <c r="B119" s="23" t="s">
        <v>22</v>
      </c>
      <c r="C119" s="9" t="s">
        <v>20</v>
      </c>
      <c r="D119" s="26">
        <v>6300</v>
      </c>
      <c r="E119" s="5"/>
      <c r="F119" s="27">
        <f t="shared" ref="F119:F133" si="5">+E119*D119</f>
        <v>0</v>
      </c>
    </row>
    <row r="120" spans="1:6" x14ac:dyDescent="0.25">
      <c r="A120" s="14"/>
      <c r="B120" s="23"/>
      <c r="C120" s="9"/>
      <c r="D120" s="10"/>
      <c r="E120" s="5"/>
      <c r="F120" s="27">
        <f t="shared" si="5"/>
        <v>0</v>
      </c>
    </row>
    <row r="121" spans="1:6" ht="38.25" x14ac:dyDescent="0.25">
      <c r="A121" s="14">
        <v>7</v>
      </c>
      <c r="B121" s="23" t="s">
        <v>23</v>
      </c>
      <c r="C121" s="9" t="s">
        <v>20</v>
      </c>
      <c r="D121" s="26">
        <v>2900</v>
      </c>
      <c r="E121" s="5"/>
      <c r="F121" s="27">
        <f t="shared" si="5"/>
        <v>0</v>
      </c>
    </row>
    <row r="122" spans="1:6" x14ac:dyDescent="0.25">
      <c r="A122" s="14"/>
      <c r="B122" s="23"/>
      <c r="C122" s="9"/>
      <c r="D122" s="10"/>
      <c r="E122" s="5"/>
      <c r="F122" s="27">
        <f t="shared" si="5"/>
        <v>0</v>
      </c>
    </row>
    <row r="123" spans="1:6" ht="39.75" x14ac:dyDescent="0.25">
      <c r="A123" s="14">
        <v>8</v>
      </c>
      <c r="B123" s="23" t="s">
        <v>24</v>
      </c>
      <c r="C123" s="9" t="s">
        <v>20</v>
      </c>
      <c r="D123" s="26">
        <f>+D119</f>
        <v>6300</v>
      </c>
      <c r="E123" s="5"/>
      <c r="F123" s="27">
        <f t="shared" si="5"/>
        <v>0</v>
      </c>
    </row>
    <row r="124" spans="1:6" x14ac:dyDescent="0.25">
      <c r="A124" s="14"/>
      <c r="B124" s="23"/>
      <c r="C124" s="9"/>
      <c r="D124" s="10"/>
      <c r="E124" s="5"/>
      <c r="F124" s="27">
        <f t="shared" si="5"/>
        <v>0</v>
      </c>
    </row>
    <row r="125" spans="1:6" ht="25.5" x14ac:dyDescent="0.25">
      <c r="A125" s="14">
        <v>9</v>
      </c>
      <c r="B125" s="23" t="s">
        <v>25</v>
      </c>
      <c r="C125" s="9" t="s">
        <v>26</v>
      </c>
      <c r="D125" s="10">
        <f>66+69+87+16</f>
        <v>238</v>
      </c>
      <c r="E125" s="5"/>
      <c r="F125" s="27">
        <f t="shared" si="5"/>
        <v>0</v>
      </c>
    </row>
    <row r="126" spans="1:6" x14ac:dyDescent="0.25">
      <c r="A126" s="14"/>
      <c r="B126" s="23"/>
      <c r="C126" s="9"/>
      <c r="D126" s="10"/>
      <c r="E126" s="5"/>
      <c r="F126" s="27">
        <f t="shared" si="5"/>
        <v>0</v>
      </c>
    </row>
    <row r="127" spans="1:6" ht="89.25" x14ac:dyDescent="0.25">
      <c r="A127" s="14">
        <v>10</v>
      </c>
      <c r="B127" s="23" t="s">
        <v>27</v>
      </c>
      <c r="C127" s="9" t="s">
        <v>17</v>
      </c>
      <c r="D127" s="10">
        <v>3000</v>
      </c>
      <c r="E127" s="5"/>
      <c r="F127" s="27">
        <f t="shared" si="5"/>
        <v>0</v>
      </c>
    </row>
    <row r="128" spans="1:6" x14ac:dyDescent="0.25">
      <c r="A128" s="14"/>
      <c r="B128" s="23"/>
      <c r="C128" s="9"/>
      <c r="D128" s="10"/>
      <c r="E128" s="5"/>
      <c r="F128" s="27"/>
    </row>
    <row r="129" spans="1:6" ht="89.25" x14ac:dyDescent="0.25">
      <c r="A129" s="28">
        <v>11</v>
      </c>
      <c r="B129" s="23" t="s">
        <v>108</v>
      </c>
      <c r="C129" s="9" t="s">
        <v>17</v>
      </c>
      <c r="D129" s="10">
        <v>3300</v>
      </c>
      <c r="E129" s="5"/>
      <c r="F129" s="27">
        <f>+E129*D129</f>
        <v>0</v>
      </c>
    </row>
    <row r="130" spans="1:6" x14ac:dyDescent="0.25">
      <c r="A130" s="14"/>
      <c r="B130" s="23"/>
      <c r="C130" s="9"/>
      <c r="D130" s="10"/>
      <c r="E130" s="5"/>
      <c r="F130" s="27">
        <f t="shared" si="5"/>
        <v>0</v>
      </c>
    </row>
    <row r="131" spans="1:6" ht="25.5" x14ac:dyDescent="0.25">
      <c r="A131" s="14">
        <v>12</v>
      </c>
      <c r="B131" s="29" t="s">
        <v>28</v>
      </c>
      <c r="C131" s="30" t="s">
        <v>20</v>
      </c>
      <c r="D131" s="26">
        <f>+D119</f>
        <v>6300</v>
      </c>
      <c r="E131" s="5"/>
      <c r="F131" s="27">
        <f t="shared" si="5"/>
        <v>0</v>
      </c>
    </row>
    <row r="132" spans="1:6" x14ac:dyDescent="0.25">
      <c r="A132" s="14"/>
      <c r="B132" s="29"/>
      <c r="C132" s="30"/>
      <c r="D132" s="26"/>
      <c r="E132" s="5"/>
      <c r="F132" s="27">
        <f t="shared" si="5"/>
        <v>0</v>
      </c>
    </row>
    <row r="133" spans="1:6" ht="25.5" x14ac:dyDescent="0.25">
      <c r="A133" s="14">
        <v>13</v>
      </c>
      <c r="B133" s="29" t="s">
        <v>29</v>
      </c>
      <c r="C133" s="30" t="s">
        <v>20</v>
      </c>
      <c r="D133" s="26">
        <f>+D119</f>
        <v>6300</v>
      </c>
      <c r="E133" s="5"/>
      <c r="F133" s="27">
        <f t="shared" si="5"/>
        <v>0</v>
      </c>
    </row>
    <row r="134" spans="1:6" x14ac:dyDescent="0.25">
      <c r="A134" s="17"/>
      <c r="B134" s="31"/>
      <c r="C134" s="19"/>
      <c r="D134" s="32"/>
      <c r="E134" s="21"/>
      <c r="F134" s="22"/>
    </row>
    <row r="135" spans="1:6" x14ac:dyDescent="0.25">
      <c r="A135" s="14"/>
      <c r="B135" s="23" t="s">
        <v>13</v>
      </c>
      <c r="C135" s="9"/>
      <c r="D135" s="10"/>
      <c r="E135" s="5"/>
      <c r="F135" s="11">
        <f>SUM(F111:F134)</f>
        <v>0</v>
      </c>
    </row>
    <row r="136" spans="1:6" x14ac:dyDescent="0.25">
      <c r="A136" s="14"/>
      <c r="B136" s="24"/>
      <c r="C136" s="13"/>
      <c r="D136" s="10"/>
      <c r="E136" s="5"/>
      <c r="F136" s="11"/>
    </row>
    <row r="137" spans="1:6" x14ac:dyDescent="0.25">
      <c r="A137" s="7" t="s">
        <v>54</v>
      </c>
      <c r="B137" s="25" t="s">
        <v>55</v>
      </c>
      <c r="C137" s="34"/>
      <c r="D137" s="10"/>
      <c r="E137" s="5"/>
      <c r="F137" s="11"/>
    </row>
    <row r="138" spans="1:6" x14ac:dyDescent="0.25">
      <c r="A138" s="14"/>
      <c r="B138" s="24"/>
      <c r="C138" s="34"/>
      <c r="D138" s="10"/>
      <c r="E138" s="5"/>
      <c r="F138" s="11"/>
    </row>
    <row r="139" spans="1:6" x14ac:dyDescent="0.25">
      <c r="A139" s="14">
        <v>1</v>
      </c>
      <c r="B139" s="24" t="s">
        <v>39</v>
      </c>
      <c r="C139" s="9" t="s">
        <v>10</v>
      </c>
      <c r="D139" s="10">
        <v>8</v>
      </c>
      <c r="E139" s="5"/>
      <c r="F139" s="11">
        <f>+E139*D139</f>
        <v>0</v>
      </c>
    </row>
    <row r="140" spans="1:6" x14ac:dyDescent="0.25">
      <c r="A140" s="14"/>
      <c r="B140" s="24"/>
      <c r="C140" s="9"/>
      <c r="D140" s="10"/>
      <c r="E140" s="5"/>
      <c r="F140" s="11">
        <f>+E140*D140</f>
        <v>0</v>
      </c>
    </row>
    <row r="141" spans="1:6" ht="38.25" x14ac:dyDescent="0.25">
      <c r="A141" s="14">
        <v>2</v>
      </c>
      <c r="B141" s="24" t="s">
        <v>56</v>
      </c>
      <c r="C141" s="9" t="s">
        <v>20</v>
      </c>
      <c r="D141" s="10">
        <v>970</v>
      </c>
      <c r="E141" s="5"/>
      <c r="F141" s="11">
        <f t="shared" ref="F141:F147" si="6">+E141*D141</f>
        <v>0</v>
      </c>
    </row>
    <row r="142" spans="1:6" x14ac:dyDescent="0.25">
      <c r="A142" s="14"/>
      <c r="B142" s="24"/>
      <c r="C142" s="9"/>
      <c r="D142" s="10"/>
      <c r="E142" s="5"/>
      <c r="F142" s="11">
        <f t="shared" si="6"/>
        <v>0</v>
      </c>
    </row>
    <row r="143" spans="1:6" ht="65.25" x14ac:dyDescent="0.25">
      <c r="A143" s="14">
        <v>3</v>
      </c>
      <c r="B143" s="24" t="s">
        <v>22</v>
      </c>
      <c r="C143" s="9" t="s">
        <v>20</v>
      </c>
      <c r="D143" s="10">
        <f>970+0+80</f>
        <v>1050</v>
      </c>
      <c r="E143" s="5"/>
      <c r="F143" s="10">
        <f t="shared" si="6"/>
        <v>0</v>
      </c>
    </row>
    <row r="144" spans="1:6" x14ac:dyDescent="0.25">
      <c r="A144" s="14"/>
      <c r="B144" s="24"/>
      <c r="C144" s="9"/>
      <c r="D144" s="10"/>
      <c r="E144" s="5"/>
      <c r="F144" s="11">
        <f t="shared" si="6"/>
        <v>0</v>
      </c>
    </row>
    <row r="145" spans="1:6" ht="39.75" x14ac:dyDescent="0.25">
      <c r="A145" s="14">
        <v>4</v>
      </c>
      <c r="B145" s="24" t="s">
        <v>24</v>
      </c>
      <c r="C145" s="9" t="s">
        <v>20</v>
      </c>
      <c r="D145" s="10">
        <f>+D143</f>
        <v>1050</v>
      </c>
      <c r="E145" s="5"/>
      <c r="F145" s="11">
        <f t="shared" si="6"/>
        <v>0</v>
      </c>
    </row>
    <row r="146" spans="1:6" x14ac:dyDescent="0.25">
      <c r="A146" s="14"/>
      <c r="B146" s="24"/>
      <c r="C146" s="9"/>
      <c r="D146" s="10"/>
      <c r="E146" s="5"/>
      <c r="F146" s="11">
        <f t="shared" si="6"/>
        <v>0</v>
      </c>
    </row>
    <row r="147" spans="1:6" ht="89.25" x14ac:dyDescent="0.25">
      <c r="A147" s="14">
        <v>5</v>
      </c>
      <c r="B147" s="23" t="s">
        <v>27</v>
      </c>
      <c r="C147" s="9" t="s">
        <v>17</v>
      </c>
      <c r="D147" s="10">
        <v>500</v>
      </c>
      <c r="E147" s="5"/>
      <c r="F147" s="27">
        <f t="shared" si="6"/>
        <v>0</v>
      </c>
    </row>
    <row r="148" spans="1:6" x14ac:dyDescent="0.25">
      <c r="A148" s="14"/>
      <c r="B148" s="23"/>
      <c r="C148" s="9"/>
      <c r="D148" s="10"/>
      <c r="E148" s="5"/>
      <c r="F148" s="27"/>
    </row>
    <row r="149" spans="1:6" ht="89.25" x14ac:dyDescent="0.25">
      <c r="A149" s="14">
        <v>6</v>
      </c>
      <c r="B149" s="23" t="s">
        <v>108</v>
      </c>
      <c r="C149" s="9" t="s">
        <v>17</v>
      </c>
      <c r="D149" s="10">
        <v>550</v>
      </c>
      <c r="E149" s="5"/>
      <c r="F149" s="27">
        <f>+E149*D149</f>
        <v>0</v>
      </c>
    </row>
    <row r="150" spans="1:6" x14ac:dyDescent="0.25">
      <c r="A150" s="14"/>
      <c r="B150" s="23"/>
      <c r="C150" s="9"/>
      <c r="D150" s="10"/>
      <c r="E150" s="5"/>
      <c r="F150" s="27"/>
    </row>
    <row r="151" spans="1:6" ht="25.5" x14ac:dyDescent="0.25">
      <c r="A151" s="14">
        <v>7</v>
      </c>
      <c r="B151" s="35" t="s">
        <v>28</v>
      </c>
      <c r="C151" s="30" t="s">
        <v>20</v>
      </c>
      <c r="D151" s="26">
        <v>1050</v>
      </c>
      <c r="E151" s="5"/>
      <c r="F151" s="11">
        <f>+E151*D151</f>
        <v>0</v>
      </c>
    </row>
    <row r="152" spans="1:6" x14ac:dyDescent="0.25">
      <c r="A152" s="14"/>
      <c r="B152" s="35"/>
      <c r="C152" s="30"/>
      <c r="D152" s="26"/>
      <c r="E152" s="5"/>
      <c r="F152" s="11">
        <f>+E152*D152</f>
        <v>0</v>
      </c>
    </row>
    <row r="153" spans="1:6" ht="25.5" x14ac:dyDescent="0.25">
      <c r="A153" s="14">
        <v>8</v>
      </c>
      <c r="B153" s="35" t="s">
        <v>29</v>
      </c>
      <c r="C153" s="30" t="s">
        <v>20</v>
      </c>
      <c r="D153" s="26">
        <v>1050</v>
      </c>
      <c r="E153" s="5"/>
      <c r="F153" s="11">
        <f>+E153*D153</f>
        <v>0</v>
      </c>
    </row>
    <row r="154" spans="1:6" x14ac:dyDescent="0.25">
      <c r="A154" s="17"/>
      <c r="B154" s="31"/>
      <c r="C154" s="19"/>
      <c r="D154" s="32"/>
      <c r="E154" s="21"/>
      <c r="F154" s="22"/>
    </row>
    <row r="155" spans="1:6" x14ac:dyDescent="0.25">
      <c r="A155" s="14"/>
      <c r="B155" s="23" t="s">
        <v>13</v>
      </c>
      <c r="C155" s="9"/>
      <c r="D155" s="10"/>
      <c r="E155" s="5"/>
      <c r="F155" s="11">
        <f>SUM(F139:F154)</f>
        <v>0</v>
      </c>
    </row>
    <row r="156" spans="1:6" x14ac:dyDescent="0.25">
      <c r="A156" s="14"/>
      <c r="B156" s="24"/>
      <c r="C156" s="13"/>
      <c r="D156" s="10"/>
      <c r="E156" s="5"/>
      <c r="F156" s="11"/>
    </row>
    <row r="157" spans="1:6" x14ac:dyDescent="0.25">
      <c r="A157" s="7" t="s">
        <v>57</v>
      </c>
      <c r="B157" s="8" t="s">
        <v>58</v>
      </c>
      <c r="C157" s="9"/>
      <c r="D157" s="10"/>
      <c r="E157" s="5"/>
      <c r="F157" s="27"/>
    </row>
    <row r="158" spans="1:6" x14ac:dyDescent="0.25">
      <c r="A158" s="14"/>
      <c r="B158" s="23"/>
      <c r="C158" s="9"/>
      <c r="D158" s="10"/>
      <c r="E158" s="5"/>
      <c r="F158" s="27">
        <f t="shared" ref="F158:F179" si="7">+E158*D158</f>
        <v>0</v>
      </c>
    </row>
    <row r="159" spans="1:6" ht="38.25" x14ac:dyDescent="0.25">
      <c r="A159" s="14">
        <v>1</v>
      </c>
      <c r="B159" s="23" t="s">
        <v>59</v>
      </c>
      <c r="C159" s="9" t="s">
        <v>20</v>
      </c>
      <c r="D159" s="10">
        <f>+D163</f>
        <v>13110</v>
      </c>
      <c r="E159" s="5"/>
      <c r="F159" s="27">
        <f t="shared" si="7"/>
        <v>0</v>
      </c>
    </row>
    <row r="160" spans="1:6" x14ac:dyDescent="0.25">
      <c r="A160" s="14"/>
      <c r="B160" s="23"/>
      <c r="C160" s="9"/>
      <c r="D160" s="10"/>
      <c r="E160" s="5"/>
      <c r="F160" s="27">
        <f t="shared" si="7"/>
        <v>0</v>
      </c>
    </row>
    <row r="161" spans="1:6" ht="25.5" x14ac:dyDescent="0.25">
      <c r="A161" s="14">
        <v>2</v>
      </c>
      <c r="B161" s="23" t="s">
        <v>60</v>
      </c>
      <c r="C161" s="9" t="s">
        <v>17</v>
      </c>
      <c r="D161" s="10">
        <v>500</v>
      </c>
      <c r="E161" s="5"/>
      <c r="F161" s="27">
        <f t="shared" si="7"/>
        <v>0</v>
      </c>
    </row>
    <row r="162" spans="1:6" x14ac:dyDescent="0.25">
      <c r="A162" s="14"/>
      <c r="B162" s="23"/>
      <c r="C162" s="9"/>
      <c r="D162" s="10"/>
      <c r="E162" s="5"/>
      <c r="F162" s="11"/>
    </row>
    <row r="163" spans="1:6" ht="65.25" x14ac:dyDescent="0.25">
      <c r="A163" s="14">
        <v>3</v>
      </c>
      <c r="B163" s="23" t="s">
        <v>22</v>
      </c>
      <c r="C163" s="9" t="s">
        <v>20</v>
      </c>
      <c r="D163" s="26">
        <v>13110</v>
      </c>
      <c r="E163" s="5"/>
      <c r="F163" s="27">
        <f t="shared" si="7"/>
        <v>0</v>
      </c>
    </row>
    <row r="164" spans="1:6" x14ac:dyDescent="0.25">
      <c r="A164" s="14"/>
      <c r="B164" s="23"/>
      <c r="C164" s="9"/>
      <c r="D164" s="10"/>
      <c r="E164" s="5"/>
      <c r="F164" s="27">
        <f t="shared" si="7"/>
        <v>0</v>
      </c>
    </row>
    <row r="165" spans="1:6" ht="38.25" x14ac:dyDescent="0.25">
      <c r="A165" s="14">
        <v>4</v>
      </c>
      <c r="B165" s="23" t="s">
        <v>23</v>
      </c>
      <c r="C165" s="9" t="s">
        <v>20</v>
      </c>
      <c r="D165" s="26">
        <f>+D159-8480</f>
        <v>4630</v>
      </c>
      <c r="E165" s="5"/>
      <c r="F165" s="27">
        <f t="shared" si="7"/>
        <v>0</v>
      </c>
    </row>
    <row r="166" spans="1:6" x14ac:dyDescent="0.25">
      <c r="A166" s="14"/>
      <c r="B166" s="23"/>
      <c r="C166" s="9"/>
      <c r="D166" s="10"/>
      <c r="E166" s="5"/>
      <c r="F166" s="27">
        <f t="shared" si="7"/>
        <v>0</v>
      </c>
    </row>
    <row r="167" spans="1:6" ht="39.75" x14ac:dyDescent="0.25">
      <c r="A167" s="14">
        <v>5</v>
      </c>
      <c r="B167" s="23" t="s">
        <v>24</v>
      </c>
      <c r="C167" s="9" t="s">
        <v>20</v>
      </c>
      <c r="D167" s="26">
        <f>+D163</f>
        <v>13110</v>
      </c>
      <c r="E167" s="5"/>
      <c r="F167" s="27">
        <f t="shared" si="7"/>
        <v>0</v>
      </c>
    </row>
    <row r="168" spans="1:6" x14ac:dyDescent="0.25">
      <c r="A168" s="14"/>
      <c r="B168" s="23"/>
      <c r="C168" s="9"/>
      <c r="D168" s="10"/>
      <c r="E168" s="5"/>
      <c r="F168" s="27">
        <f t="shared" si="7"/>
        <v>0</v>
      </c>
    </row>
    <row r="169" spans="1:6" ht="25.5" x14ac:dyDescent="0.25">
      <c r="A169" s="14">
        <v>6</v>
      </c>
      <c r="B169" s="23" t="s">
        <v>25</v>
      </c>
      <c r="C169" s="9" t="s">
        <v>26</v>
      </c>
      <c r="D169" s="10">
        <v>465</v>
      </c>
      <c r="E169" s="5"/>
      <c r="F169" s="27">
        <f t="shared" si="7"/>
        <v>0</v>
      </c>
    </row>
    <row r="170" spans="1:6" x14ac:dyDescent="0.25">
      <c r="A170" s="14"/>
      <c r="B170" s="23"/>
      <c r="C170" s="9"/>
      <c r="D170" s="10"/>
      <c r="E170" s="5"/>
      <c r="F170" s="27">
        <f t="shared" si="7"/>
        <v>0</v>
      </c>
    </row>
    <row r="171" spans="1:6" ht="89.25" x14ac:dyDescent="0.25">
      <c r="A171" s="14">
        <v>7</v>
      </c>
      <c r="B171" s="23" t="s">
        <v>27</v>
      </c>
      <c r="C171" s="9" t="s">
        <v>17</v>
      </c>
      <c r="D171" s="10">
        <v>5000</v>
      </c>
      <c r="E171" s="5"/>
      <c r="F171" s="27">
        <f>+E171*D171</f>
        <v>0</v>
      </c>
    </row>
    <row r="172" spans="1:6" x14ac:dyDescent="0.25">
      <c r="A172" s="14"/>
      <c r="B172" s="23"/>
      <c r="C172" s="9"/>
      <c r="D172" s="10"/>
      <c r="E172" s="5"/>
      <c r="F172" s="27"/>
    </row>
    <row r="173" spans="1:6" ht="89.25" x14ac:dyDescent="0.25">
      <c r="A173" s="28">
        <v>8</v>
      </c>
      <c r="B173" s="23" t="s">
        <v>108</v>
      </c>
      <c r="C173" s="9" t="s">
        <v>17</v>
      </c>
      <c r="D173" s="10">
        <v>6100</v>
      </c>
      <c r="E173" s="5"/>
      <c r="F173" s="27">
        <f>+E173*D173</f>
        <v>0</v>
      </c>
    </row>
    <row r="174" spans="1:6" x14ac:dyDescent="0.25">
      <c r="A174" s="28"/>
      <c r="B174" s="23"/>
      <c r="C174" s="9"/>
      <c r="D174" s="10"/>
      <c r="E174" s="5"/>
      <c r="F174" s="27"/>
    </row>
    <row r="175" spans="1:6" ht="76.5" x14ac:dyDescent="0.25">
      <c r="A175" s="28">
        <v>9</v>
      </c>
      <c r="B175" s="23" t="s">
        <v>61</v>
      </c>
      <c r="C175" s="9" t="s">
        <v>17</v>
      </c>
      <c r="D175" s="10">
        <v>2000</v>
      </c>
      <c r="E175" s="5"/>
      <c r="F175" s="27">
        <f>+E175*D175</f>
        <v>0</v>
      </c>
    </row>
    <row r="176" spans="1:6" x14ac:dyDescent="0.25">
      <c r="A176" s="14"/>
      <c r="B176" s="23"/>
      <c r="C176" s="9"/>
      <c r="D176" s="10"/>
      <c r="E176" s="5"/>
      <c r="F176" s="27"/>
    </row>
    <row r="177" spans="1:6" ht="25.5" x14ac:dyDescent="0.25">
      <c r="A177" s="14">
        <v>10</v>
      </c>
      <c r="B177" s="29" t="s">
        <v>28</v>
      </c>
      <c r="C177" s="30" t="s">
        <v>20</v>
      </c>
      <c r="D177" s="26">
        <v>13110</v>
      </c>
      <c r="E177" s="5"/>
      <c r="F177" s="27">
        <f t="shared" si="7"/>
        <v>0</v>
      </c>
    </row>
    <row r="178" spans="1:6" x14ac:dyDescent="0.25">
      <c r="A178" s="14"/>
      <c r="B178" s="29"/>
      <c r="C178" s="30"/>
      <c r="D178" s="26"/>
      <c r="E178" s="5"/>
      <c r="F178" s="27">
        <f t="shared" si="7"/>
        <v>0</v>
      </c>
    </row>
    <row r="179" spans="1:6" ht="25.5" x14ac:dyDescent="0.25">
      <c r="A179" s="14">
        <v>11</v>
      </c>
      <c r="B179" s="29" t="s">
        <v>29</v>
      </c>
      <c r="C179" s="30" t="s">
        <v>20</v>
      </c>
      <c r="D179" s="26">
        <v>13110</v>
      </c>
      <c r="E179" s="5"/>
      <c r="F179" s="27">
        <f t="shared" si="7"/>
        <v>0</v>
      </c>
    </row>
    <row r="180" spans="1:6" x14ac:dyDescent="0.25">
      <c r="A180" s="17"/>
      <c r="B180" s="21"/>
      <c r="C180" s="36"/>
      <c r="D180" s="36"/>
      <c r="E180" s="21"/>
      <c r="F180" s="37"/>
    </row>
    <row r="181" spans="1:6" x14ac:dyDescent="0.25">
      <c r="A181" s="14"/>
      <c r="B181" s="23" t="s">
        <v>13</v>
      </c>
      <c r="C181" s="13"/>
      <c r="D181" s="13"/>
      <c r="E181" s="5"/>
      <c r="F181" s="11">
        <f>SUM(F159:F180)</f>
        <v>0</v>
      </c>
    </row>
    <row r="182" spans="1:6" x14ac:dyDescent="0.25">
      <c r="A182" s="7"/>
      <c r="B182" s="25"/>
      <c r="C182" s="13"/>
      <c r="D182" s="38"/>
      <c r="E182" s="5"/>
      <c r="F182" s="38"/>
    </row>
    <row r="183" spans="1:6" x14ac:dyDescent="0.25">
      <c r="A183" s="7" t="s">
        <v>62</v>
      </c>
      <c r="B183" s="25" t="s">
        <v>63</v>
      </c>
      <c r="C183" s="9"/>
      <c r="D183" s="10"/>
      <c r="E183" s="5"/>
      <c r="F183" s="11"/>
    </row>
    <row r="184" spans="1:6" x14ac:dyDescent="0.25">
      <c r="A184" s="7"/>
      <c r="B184" s="25"/>
      <c r="C184" s="9"/>
      <c r="D184" s="10"/>
      <c r="E184" s="5"/>
      <c r="F184" s="11"/>
    </row>
    <row r="185" spans="1:6" x14ac:dyDescent="0.25">
      <c r="A185" s="7"/>
      <c r="B185" s="25" t="s">
        <v>64</v>
      </c>
      <c r="C185" s="9"/>
      <c r="D185" s="10"/>
      <c r="E185" s="5"/>
      <c r="F185" s="11"/>
    </row>
    <row r="186" spans="1:6" x14ac:dyDescent="0.25">
      <c r="A186" s="14"/>
      <c r="B186" s="24"/>
      <c r="C186" s="9"/>
      <c r="D186" s="10"/>
      <c r="E186" s="5"/>
      <c r="F186" s="11"/>
    </row>
    <row r="187" spans="1:6" x14ac:dyDescent="0.25">
      <c r="A187" s="14">
        <v>1</v>
      </c>
      <c r="B187" s="24" t="s">
        <v>65</v>
      </c>
      <c r="C187" s="34" t="s">
        <v>66</v>
      </c>
      <c r="D187" s="10">
        <f>320+110+160</f>
        <v>590</v>
      </c>
      <c r="E187" s="5"/>
      <c r="F187" s="11">
        <f t="shared" ref="F187:F214" si="8">+E187*D187</f>
        <v>0</v>
      </c>
    </row>
    <row r="188" spans="1:6" x14ac:dyDescent="0.25">
      <c r="A188" s="14"/>
      <c r="B188" s="24"/>
      <c r="C188" s="9"/>
      <c r="D188" s="10"/>
      <c r="E188" s="5"/>
      <c r="F188" s="11">
        <f t="shared" si="8"/>
        <v>0</v>
      </c>
    </row>
    <row r="189" spans="1:6" x14ac:dyDescent="0.25">
      <c r="A189" s="14">
        <v>2</v>
      </c>
      <c r="B189" s="24" t="s">
        <v>67</v>
      </c>
      <c r="C189" s="34" t="s">
        <v>4</v>
      </c>
      <c r="D189" s="10">
        <v>45</v>
      </c>
      <c r="E189" s="5"/>
      <c r="F189" s="11">
        <f t="shared" si="8"/>
        <v>0</v>
      </c>
    </row>
    <row r="190" spans="1:6" x14ac:dyDescent="0.25">
      <c r="A190" s="14"/>
      <c r="B190" s="24"/>
      <c r="C190" s="9"/>
      <c r="D190" s="10"/>
      <c r="E190" s="5"/>
      <c r="F190" s="11">
        <f t="shared" si="8"/>
        <v>0</v>
      </c>
    </row>
    <row r="191" spans="1:6" ht="51" x14ac:dyDescent="0.25">
      <c r="A191" s="14">
        <v>3</v>
      </c>
      <c r="B191" s="24" t="s">
        <v>68</v>
      </c>
      <c r="C191" s="34" t="s">
        <v>17</v>
      </c>
      <c r="D191" s="10">
        <f>+D187*1*0.5</f>
        <v>295</v>
      </c>
      <c r="E191" s="5"/>
      <c r="F191" s="11">
        <f t="shared" si="8"/>
        <v>0</v>
      </c>
    </row>
    <row r="192" spans="1:6" x14ac:dyDescent="0.25">
      <c r="A192" s="14"/>
      <c r="B192" s="24"/>
      <c r="C192" s="34"/>
      <c r="D192" s="10"/>
      <c r="E192" s="5"/>
      <c r="F192" s="11">
        <f t="shared" si="8"/>
        <v>0</v>
      </c>
    </row>
    <row r="193" spans="1:6" ht="38.25" x14ac:dyDescent="0.25">
      <c r="A193" s="14">
        <v>4</v>
      </c>
      <c r="B193" s="24" t="s">
        <v>69</v>
      </c>
      <c r="C193" s="34" t="s">
        <v>17</v>
      </c>
      <c r="D193" s="10">
        <v>50</v>
      </c>
      <c r="E193" s="5"/>
      <c r="F193" s="11">
        <f t="shared" si="8"/>
        <v>0</v>
      </c>
    </row>
    <row r="194" spans="1:6" x14ac:dyDescent="0.25">
      <c r="A194" s="14"/>
      <c r="B194" s="24"/>
      <c r="C194" s="34"/>
      <c r="D194" s="10"/>
      <c r="E194" s="5"/>
      <c r="F194" s="11">
        <f t="shared" si="8"/>
        <v>0</v>
      </c>
    </row>
    <row r="195" spans="1:6" x14ac:dyDescent="0.25">
      <c r="A195" s="14">
        <v>5</v>
      </c>
      <c r="B195" s="24" t="s">
        <v>70</v>
      </c>
      <c r="C195" s="34" t="s">
        <v>20</v>
      </c>
      <c r="D195" s="10">
        <f>+D187*1</f>
        <v>590</v>
      </c>
      <c r="E195" s="5"/>
      <c r="F195" s="11">
        <f t="shared" si="8"/>
        <v>0</v>
      </c>
    </row>
    <row r="196" spans="1:6" x14ac:dyDescent="0.25">
      <c r="A196" s="14"/>
      <c r="B196" s="24"/>
      <c r="C196" s="34"/>
      <c r="D196" s="10"/>
      <c r="E196" s="5"/>
      <c r="F196" s="11">
        <f t="shared" si="8"/>
        <v>0</v>
      </c>
    </row>
    <row r="197" spans="1:6" ht="25.5" x14ac:dyDescent="0.25">
      <c r="A197" s="14">
        <v>6</v>
      </c>
      <c r="B197" s="24" t="s">
        <v>71</v>
      </c>
      <c r="C197" s="9" t="s">
        <v>17</v>
      </c>
      <c r="D197" s="10">
        <f>+D187*0.9*0.12</f>
        <v>63.72</v>
      </c>
      <c r="E197" s="5"/>
      <c r="F197" s="11">
        <f t="shared" si="8"/>
        <v>0</v>
      </c>
    </row>
    <row r="198" spans="1:6" x14ac:dyDescent="0.25">
      <c r="A198" s="14"/>
      <c r="B198" s="24"/>
      <c r="C198" s="34"/>
      <c r="D198" s="39"/>
      <c r="E198" s="5"/>
      <c r="F198" s="40">
        <f t="shared" si="8"/>
        <v>0</v>
      </c>
    </row>
    <row r="199" spans="1:6" ht="25.5" x14ac:dyDescent="0.25">
      <c r="A199" s="14">
        <v>7</v>
      </c>
      <c r="B199" s="24" t="s">
        <v>72</v>
      </c>
      <c r="C199" s="9" t="s">
        <v>73</v>
      </c>
      <c r="D199" s="10">
        <v>1500</v>
      </c>
      <c r="E199" s="5"/>
      <c r="F199" s="11">
        <f t="shared" si="8"/>
        <v>0</v>
      </c>
    </row>
    <row r="200" spans="1:6" x14ac:dyDescent="0.25">
      <c r="A200" s="14"/>
      <c r="B200" s="24"/>
      <c r="C200" s="9"/>
      <c r="D200" s="10"/>
      <c r="E200" s="5"/>
      <c r="F200" s="11">
        <f t="shared" si="8"/>
        <v>0</v>
      </c>
    </row>
    <row r="201" spans="1:6" ht="63.75" x14ac:dyDescent="0.25">
      <c r="A201" s="14">
        <v>8</v>
      </c>
      <c r="B201" s="24" t="s">
        <v>74</v>
      </c>
      <c r="C201" s="9" t="s">
        <v>26</v>
      </c>
      <c r="D201" s="10">
        <v>430</v>
      </c>
      <c r="E201" s="5"/>
      <c r="F201" s="11">
        <f t="shared" si="8"/>
        <v>0</v>
      </c>
    </row>
    <row r="202" spans="1:6" x14ac:dyDescent="0.25">
      <c r="A202" s="14"/>
      <c r="B202" s="24"/>
      <c r="C202" s="9"/>
      <c r="D202" s="10"/>
      <c r="E202" s="5"/>
      <c r="F202" s="11"/>
    </row>
    <row r="203" spans="1:6" ht="51" x14ac:dyDescent="0.25">
      <c r="A203" s="14">
        <v>9</v>
      </c>
      <c r="B203" s="24" t="s">
        <v>75</v>
      </c>
      <c r="C203" s="9" t="s">
        <v>26</v>
      </c>
      <c r="D203" s="10">
        <f>+D58</f>
        <v>156</v>
      </c>
      <c r="E203" s="5"/>
      <c r="F203" s="11">
        <f>+E203*D203</f>
        <v>0</v>
      </c>
    </row>
    <row r="204" spans="1:6" x14ac:dyDescent="0.25">
      <c r="A204" s="14"/>
      <c r="B204" s="24"/>
      <c r="C204" s="9"/>
      <c r="D204" s="10"/>
      <c r="E204" s="5"/>
      <c r="F204" s="11">
        <f>+E204*D204</f>
        <v>0</v>
      </c>
    </row>
    <row r="205" spans="1:6" ht="25.5" x14ac:dyDescent="0.25">
      <c r="A205" s="14">
        <v>10</v>
      </c>
      <c r="B205" s="24" t="s">
        <v>76</v>
      </c>
      <c r="C205" s="9" t="s">
        <v>26</v>
      </c>
      <c r="D205" s="10">
        <f>+D203</f>
        <v>156</v>
      </c>
      <c r="E205" s="5"/>
      <c r="F205" s="11">
        <f>+E205*D205</f>
        <v>0</v>
      </c>
    </row>
    <row r="206" spans="1:6" x14ac:dyDescent="0.25">
      <c r="A206" s="14"/>
      <c r="B206" s="24"/>
      <c r="C206" s="9"/>
      <c r="D206" s="10"/>
      <c r="E206" s="5"/>
      <c r="F206" s="11"/>
    </row>
    <row r="207" spans="1:6" ht="25.5" x14ac:dyDescent="0.25">
      <c r="A207" s="14">
        <v>11</v>
      </c>
      <c r="B207" s="24" t="s">
        <v>77</v>
      </c>
      <c r="C207" s="9" t="s">
        <v>17</v>
      </c>
      <c r="D207" s="10">
        <v>25</v>
      </c>
      <c r="E207" s="5"/>
      <c r="F207" s="11">
        <f t="shared" ref="F207:F213" si="9">+E207*D207</f>
        <v>0</v>
      </c>
    </row>
    <row r="208" spans="1:6" x14ac:dyDescent="0.25">
      <c r="A208" s="14"/>
      <c r="B208" s="24"/>
      <c r="C208" s="9"/>
      <c r="D208" s="10"/>
      <c r="E208" s="5"/>
      <c r="F208" s="11">
        <f t="shared" si="9"/>
        <v>0</v>
      </c>
    </row>
    <row r="209" spans="1:6" ht="38.25" x14ac:dyDescent="0.25">
      <c r="A209" s="14">
        <v>12</v>
      </c>
      <c r="B209" s="24" t="s">
        <v>78</v>
      </c>
      <c r="C209" s="9" t="s">
        <v>26</v>
      </c>
      <c r="D209" s="10">
        <v>6</v>
      </c>
      <c r="E209" s="5"/>
      <c r="F209" s="11">
        <f t="shared" si="9"/>
        <v>0</v>
      </c>
    </row>
    <row r="210" spans="1:6" x14ac:dyDescent="0.25">
      <c r="A210" s="14"/>
      <c r="B210" s="24"/>
      <c r="C210" s="9"/>
      <c r="D210" s="10"/>
      <c r="E210" s="5"/>
      <c r="F210" s="11">
        <f t="shared" si="9"/>
        <v>0</v>
      </c>
    </row>
    <row r="211" spans="1:6" x14ac:dyDescent="0.25">
      <c r="A211" s="14">
        <v>13</v>
      </c>
      <c r="B211" s="24" t="s">
        <v>79</v>
      </c>
      <c r="C211" s="9" t="s">
        <v>10</v>
      </c>
      <c r="D211" s="10">
        <v>4</v>
      </c>
      <c r="E211" s="5"/>
      <c r="F211" s="11">
        <f t="shared" si="9"/>
        <v>0</v>
      </c>
    </row>
    <row r="212" spans="1:6" x14ac:dyDescent="0.25">
      <c r="A212" s="14"/>
      <c r="B212" s="24"/>
      <c r="C212" s="9"/>
      <c r="D212" s="10"/>
      <c r="E212" s="5"/>
      <c r="F212" s="11">
        <f t="shared" si="9"/>
        <v>0</v>
      </c>
    </row>
    <row r="213" spans="1:6" x14ac:dyDescent="0.25">
      <c r="A213" s="14">
        <v>14</v>
      </c>
      <c r="B213" s="24" t="s">
        <v>80</v>
      </c>
      <c r="C213" s="9" t="s">
        <v>10</v>
      </c>
      <c r="D213" s="10">
        <v>2</v>
      </c>
      <c r="E213" s="5"/>
      <c r="F213" s="11">
        <f t="shared" si="9"/>
        <v>0</v>
      </c>
    </row>
    <row r="214" spans="1:6" x14ac:dyDescent="0.25">
      <c r="A214" s="14"/>
      <c r="B214" s="24"/>
      <c r="C214" s="9"/>
      <c r="D214" s="10"/>
      <c r="E214" s="5"/>
      <c r="F214" s="11">
        <f t="shared" si="8"/>
        <v>0</v>
      </c>
    </row>
    <row r="215" spans="1:6" ht="51" x14ac:dyDescent="0.25">
      <c r="A215" s="14">
        <v>15</v>
      </c>
      <c r="B215" s="24" t="s">
        <v>81</v>
      </c>
      <c r="C215" s="9" t="s">
        <v>10</v>
      </c>
      <c r="D215" s="10">
        <v>4</v>
      </c>
      <c r="E215" s="5"/>
      <c r="F215" s="11">
        <f>+E215*D215</f>
        <v>0</v>
      </c>
    </row>
    <row r="216" spans="1:6" x14ac:dyDescent="0.25">
      <c r="A216" s="14"/>
      <c r="B216" s="24"/>
      <c r="C216" s="9"/>
      <c r="D216" s="10"/>
      <c r="E216" s="5"/>
      <c r="F216" s="11">
        <f t="shared" ref="F216:F222" si="10">+E216*D216</f>
        <v>0</v>
      </c>
    </row>
    <row r="217" spans="1:6" ht="38.25" x14ac:dyDescent="0.25">
      <c r="A217" s="14">
        <v>16</v>
      </c>
      <c r="B217" s="24" t="s">
        <v>82</v>
      </c>
      <c r="C217" s="9" t="s">
        <v>17</v>
      </c>
      <c r="D217" s="10">
        <f>+D187*0.7</f>
        <v>413</v>
      </c>
      <c r="E217" s="5"/>
      <c r="F217" s="11">
        <f t="shared" si="10"/>
        <v>0</v>
      </c>
    </row>
    <row r="218" spans="1:6" x14ac:dyDescent="0.25">
      <c r="A218" s="14"/>
      <c r="B218" s="24"/>
      <c r="C218" s="9"/>
      <c r="D218" s="10"/>
      <c r="E218" s="5"/>
      <c r="F218" s="11">
        <f t="shared" si="10"/>
        <v>0</v>
      </c>
    </row>
    <row r="219" spans="1:6" ht="25.5" x14ac:dyDescent="0.25">
      <c r="A219" s="14">
        <v>17</v>
      </c>
      <c r="B219" s="24" t="s">
        <v>83</v>
      </c>
      <c r="C219" s="9" t="s">
        <v>20</v>
      </c>
      <c r="D219" s="10">
        <f>+D187*2</f>
        <v>1180</v>
      </c>
      <c r="E219" s="5"/>
      <c r="F219" s="11">
        <f t="shared" si="10"/>
        <v>0</v>
      </c>
    </row>
    <row r="220" spans="1:6" x14ac:dyDescent="0.25">
      <c r="A220" s="14"/>
      <c r="B220" s="24"/>
      <c r="C220" s="13"/>
      <c r="D220" s="10"/>
      <c r="E220" s="5"/>
      <c r="F220" s="11"/>
    </row>
    <row r="221" spans="1:6" x14ac:dyDescent="0.25">
      <c r="A221" s="14">
        <v>18</v>
      </c>
      <c r="B221" s="24" t="s">
        <v>84</v>
      </c>
      <c r="C221" s="9" t="s">
        <v>20</v>
      </c>
      <c r="D221" s="10">
        <f>+D219</f>
        <v>1180</v>
      </c>
      <c r="E221" s="5"/>
      <c r="F221" s="11">
        <f t="shared" si="10"/>
        <v>0</v>
      </c>
    </row>
    <row r="222" spans="1:6" x14ac:dyDescent="0.25">
      <c r="A222" s="14"/>
      <c r="B222" s="24"/>
      <c r="C222" s="9"/>
      <c r="D222" s="10"/>
      <c r="E222" s="5"/>
      <c r="F222" s="11">
        <f t="shared" si="10"/>
        <v>0</v>
      </c>
    </row>
    <row r="223" spans="1:6" x14ac:dyDescent="0.25">
      <c r="A223" s="14">
        <v>19</v>
      </c>
      <c r="B223" s="24" t="s">
        <v>85</v>
      </c>
      <c r="C223" s="9" t="s">
        <v>20</v>
      </c>
      <c r="D223" s="10">
        <f>+D187</f>
        <v>590</v>
      </c>
      <c r="E223" s="5"/>
      <c r="F223" s="11">
        <f>+E223*D223</f>
        <v>0</v>
      </c>
    </row>
    <row r="224" spans="1:6" x14ac:dyDescent="0.25">
      <c r="A224" s="14"/>
      <c r="B224" s="24"/>
      <c r="C224" s="9"/>
      <c r="D224" s="10"/>
      <c r="E224" s="5"/>
      <c r="F224" s="11"/>
    </row>
    <row r="225" spans="1:6" x14ac:dyDescent="0.25">
      <c r="A225" s="7"/>
      <c r="B225" s="25" t="s">
        <v>86</v>
      </c>
      <c r="C225" s="9"/>
      <c r="D225" s="10"/>
      <c r="E225" s="5"/>
      <c r="F225" s="11"/>
    </row>
    <row r="226" spans="1:6" x14ac:dyDescent="0.25">
      <c r="A226" s="14"/>
      <c r="B226" s="25"/>
      <c r="C226" s="9"/>
      <c r="D226" s="10"/>
      <c r="E226" s="5"/>
      <c r="F226" s="11"/>
    </row>
    <row r="227" spans="1:6" ht="25.5" x14ac:dyDescent="0.25">
      <c r="A227" s="14">
        <v>20</v>
      </c>
      <c r="B227" s="24" t="s">
        <v>87</v>
      </c>
      <c r="C227" s="9" t="s">
        <v>17</v>
      </c>
      <c r="D227" s="10">
        <v>35</v>
      </c>
      <c r="E227" s="5"/>
      <c r="F227" s="11">
        <f t="shared" ref="F227:F247" si="11">+E227*D227</f>
        <v>0</v>
      </c>
    </row>
    <row r="228" spans="1:6" x14ac:dyDescent="0.25">
      <c r="A228" s="14"/>
      <c r="B228" s="24"/>
      <c r="C228" s="9"/>
      <c r="D228" s="10"/>
      <c r="E228" s="5"/>
      <c r="F228" s="11"/>
    </row>
    <row r="229" spans="1:6" ht="25.5" x14ac:dyDescent="0.25">
      <c r="A229" s="14">
        <v>21</v>
      </c>
      <c r="B229" s="24" t="s">
        <v>88</v>
      </c>
      <c r="C229" s="9" t="s">
        <v>10</v>
      </c>
      <c r="D229" s="10">
        <v>3</v>
      </c>
      <c r="E229" s="5"/>
      <c r="F229" s="27">
        <f>+E229*D229</f>
        <v>0</v>
      </c>
    </row>
    <row r="230" spans="1:6" x14ac:dyDescent="0.25">
      <c r="A230" s="14"/>
      <c r="B230" s="24"/>
      <c r="C230" s="9"/>
      <c r="D230" s="10"/>
      <c r="E230" s="5"/>
      <c r="F230" s="27">
        <f>+E230*D230</f>
        <v>0</v>
      </c>
    </row>
    <row r="231" spans="1:6" ht="25.5" x14ac:dyDescent="0.25">
      <c r="A231" s="14">
        <v>22</v>
      </c>
      <c r="B231" s="24" t="s">
        <v>89</v>
      </c>
      <c r="C231" s="9" t="s">
        <v>10</v>
      </c>
      <c r="D231" s="10">
        <v>3</v>
      </c>
      <c r="E231" s="5"/>
      <c r="F231" s="27">
        <f>+E231*D231</f>
        <v>0</v>
      </c>
    </row>
    <row r="232" spans="1:6" x14ac:dyDescent="0.25">
      <c r="A232" s="14"/>
      <c r="B232" s="24"/>
      <c r="C232" s="9"/>
      <c r="D232" s="10"/>
      <c r="E232" s="5"/>
      <c r="F232" s="27"/>
    </row>
    <row r="233" spans="1:6" ht="38.25" x14ac:dyDescent="0.25">
      <c r="A233" s="14">
        <v>23</v>
      </c>
      <c r="B233" s="24" t="s">
        <v>90</v>
      </c>
      <c r="C233" s="9" t="s">
        <v>26</v>
      </c>
      <c r="D233" s="10">
        <v>31</v>
      </c>
      <c r="E233" s="5"/>
      <c r="F233" s="11">
        <f t="shared" si="11"/>
        <v>0</v>
      </c>
    </row>
    <row r="234" spans="1:6" x14ac:dyDescent="0.25">
      <c r="A234" s="14"/>
      <c r="B234" s="24"/>
      <c r="C234" s="9"/>
      <c r="D234" s="10"/>
      <c r="E234" s="5"/>
      <c r="F234" s="11">
        <f t="shared" si="11"/>
        <v>0</v>
      </c>
    </row>
    <row r="235" spans="1:6" ht="25.5" x14ac:dyDescent="0.25">
      <c r="A235" s="14">
        <v>24</v>
      </c>
      <c r="B235" s="24" t="s">
        <v>91</v>
      </c>
      <c r="C235" s="9" t="s">
        <v>17</v>
      </c>
      <c r="D235" s="10">
        <v>35</v>
      </c>
      <c r="E235" s="5"/>
      <c r="F235" s="11">
        <f t="shared" si="11"/>
        <v>0</v>
      </c>
    </row>
    <row r="236" spans="1:6" x14ac:dyDescent="0.25">
      <c r="A236" s="14"/>
      <c r="B236" s="24"/>
      <c r="C236" s="9"/>
      <c r="D236" s="10"/>
      <c r="E236" s="5"/>
      <c r="F236" s="11">
        <f t="shared" si="11"/>
        <v>0</v>
      </c>
    </row>
    <row r="237" spans="1:6" x14ac:dyDescent="0.25">
      <c r="A237" s="14">
        <v>25</v>
      </c>
      <c r="B237" s="24" t="s">
        <v>92</v>
      </c>
      <c r="C237" s="13" t="s">
        <v>10</v>
      </c>
      <c r="D237" s="10">
        <v>2</v>
      </c>
      <c r="E237" s="5"/>
      <c r="F237" s="11">
        <f t="shared" si="11"/>
        <v>0</v>
      </c>
    </row>
    <row r="238" spans="1:6" x14ac:dyDescent="0.25">
      <c r="A238" s="14"/>
      <c r="B238" s="24"/>
      <c r="C238" s="13"/>
      <c r="D238" s="10"/>
      <c r="E238" s="5"/>
      <c r="F238" s="11">
        <f t="shared" si="11"/>
        <v>0</v>
      </c>
    </row>
    <row r="239" spans="1:6" x14ac:dyDescent="0.25">
      <c r="A239" s="14">
        <v>26</v>
      </c>
      <c r="B239" s="24" t="s">
        <v>93</v>
      </c>
      <c r="C239" s="13" t="s">
        <v>20</v>
      </c>
      <c r="D239" s="10">
        <v>100</v>
      </c>
      <c r="E239" s="5"/>
      <c r="F239" s="11">
        <f t="shared" si="11"/>
        <v>0</v>
      </c>
    </row>
    <row r="240" spans="1:6" x14ac:dyDescent="0.25">
      <c r="A240" s="14"/>
      <c r="B240" s="24"/>
      <c r="C240" s="9"/>
      <c r="D240" s="10"/>
      <c r="E240" s="5"/>
      <c r="F240" s="11">
        <f t="shared" si="11"/>
        <v>0</v>
      </c>
    </row>
    <row r="241" spans="1:6" ht="76.5" x14ac:dyDescent="0.25">
      <c r="A241" s="14">
        <v>27</v>
      </c>
      <c r="B241" s="24" t="s">
        <v>94</v>
      </c>
      <c r="C241" s="9" t="s">
        <v>20</v>
      </c>
      <c r="D241" s="10">
        <f>150*3.5</f>
        <v>525</v>
      </c>
      <c r="E241" s="5"/>
      <c r="F241" s="11">
        <f t="shared" si="11"/>
        <v>0</v>
      </c>
    </row>
    <row r="242" spans="1:6" x14ac:dyDescent="0.25">
      <c r="A242" s="14"/>
      <c r="B242" s="24"/>
      <c r="C242" s="9"/>
      <c r="D242" s="10"/>
      <c r="E242" s="5"/>
      <c r="F242" s="11"/>
    </row>
    <row r="243" spans="1:6" ht="38.25" x14ac:dyDescent="0.25">
      <c r="A243" s="14">
        <v>28</v>
      </c>
      <c r="B243" s="24" t="s">
        <v>95</v>
      </c>
      <c r="C243" s="9" t="s">
        <v>17</v>
      </c>
      <c r="D243" s="10">
        <v>60</v>
      </c>
      <c r="E243" s="5"/>
      <c r="F243" s="11">
        <f>+E243*D243</f>
        <v>0</v>
      </c>
    </row>
    <row r="244" spans="1:6" x14ac:dyDescent="0.25">
      <c r="A244" s="14"/>
      <c r="B244" s="24"/>
      <c r="C244" s="9"/>
      <c r="D244" s="10"/>
      <c r="E244" s="5"/>
      <c r="F244" s="11"/>
    </row>
    <row r="245" spans="1:6" x14ac:dyDescent="0.25">
      <c r="A245" s="14">
        <v>29</v>
      </c>
      <c r="B245" s="24" t="s">
        <v>96</v>
      </c>
      <c r="C245" s="9" t="s">
        <v>20</v>
      </c>
      <c r="D245" s="10">
        <f>+D241</f>
        <v>525</v>
      </c>
      <c r="E245" s="5"/>
      <c r="F245" s="11">
        <f t="shared" si="11"/>
        <v>0</v>
      </c>
    </row>
    <row r="246" spans="1:6" x14ac:dyDescent="0.25">
      <c r="A246" s="14"/>
      <c r="B246" s="24"/>
      <c r="C246" s="9"/>
      <c r="D246" s="10"/>
      <c r="E246" s="5"/>
      <c r="F246" s="11">
        <f t="shared" si="11"/>
        <v>0</v>
      </c>
    </row>
    <row r="247" spans="1:6" x14ac:dyDescent="0.25">
      <c r="A247" s="14">
        <v>30</v>
      </c>
      <c r="B247" s="35" t="s">
        <v>97</v>
      </c>
      <c r="C247" s="30" t="s">
        <v>20</v>
      </c>
      <c r="D247" s="26">
        <f>+D241</f>
        <v>525</v>
      </c>
      <c r="E247" s="5"/>
      <c r="F247" s="27">
        <f t="shared" si="11"/>
        <v>0</v>
      </c>
    </row>
    <row r="248" spans="1:6" x14ac:dyDescent="0.25">
      <c r="A248" s="17"/>
      <c r="B248" s="31"/>
      <c r="C248" s="19"/>
      <c r="D248" s="32"/>
      <c r="E248" s="21"/>
      <c r="F248" s="22"/>
    </row>
    <row r="249" spans="1:6" x14ac:dyDescent="0.25">
      <c r="A249" s="14"/>
      <c r="B249" s="23" t="s">
        <v>13</v>
      </c>
      <c r="C249" s="13"/>
      <c r="D249" s="10"/>
      <c r="E249" s="5">
        <v>0</v>
      </c>
      <c r="F249" s="11">
        <f>SUM(F185:F248)</f>
        <v>0</v>
      </c>
    </row>
    <row r="250" spans="1:6" x14ac:dyDescent="0.25">
      <c r="A250" s="14"/>
      <c r="B250" s="24"/>
      <c r="C250" s="13"/>
      <c r="D250" s="38"/>
      <c r="E250" s="5">
        <v>0</v>
      </c>
      <c r="F250" s="38"/>
    </row>
    <row r="251" spans="1:6" x14ac:dyDescent="0.25">
      <c r="A251" s="14"/>
      <c r="B251" s="33"/>
      <c r="C251" s="13"/>
      <c r="D251" s="13"/>
      <c r="E251" s="5">
        <v>0</v>
      </c>
      <c r="F251" s="13"/>
    </row>
    <row r="252" spans="1:6" x14ac:dyDescent="0.25">
      <c r="A252" s="14"/>
      <c r="B252" s="23" t="s">
        <v>98</v>
      </c>
      <c r="C252" s="13"/>
      <c r="D252" s="13"/>
      <c r="E252" s="5">
        <v>0</v>
      </c>
      <c r="F252" s="13"/>
    </row>
    <row r="253" spans="1:6" x14ac:dyDescent="0.25">
      <c r="A253" s="14"/>
      <c r="B253" s="33"/>
      <c r="C253" s="13"/>
      <c r="D253" s="13"/>
      <c r="E253" s="5">
        <v>0</v>
      </c>
      <c r="F253" s="13"/>
    </row>
    <row r="254" spans="1:6" x14ac:dyDescent="0.25">
      <c r="A254" s="14" t="str">
        <f>+A3</f>
        <v xml:space="preserve"> 1.1</v>
      </c>
      <c r="B254" s="41" t="str">
        <f>+B3</f>
        <v>PRIPRAVLJALNA DELA</v>
      </c>
      <c r="C254" s="13"/>
      <c r="D254" s="13"/>
      <c r="E254" s="5">
        <v>0</v>
      </c>
      <c r="F254" s="38">
        <f>+F17</f>
        <v>0</v>
      </c>
    </row>
    <row r="255" spans="1:6" x14ac:dyDescent="0.25">
      <c r="A255" s="14"/>
      <c r="B255" s="41"/>
      <c r="C255" s="13"/>
      <c r="D255" s="13"/>
      <c r="E255" s="5">
        <v>0</v>
      </c>
      <c r="F255" s="13"/>
    </row>
    <row r="256" spans="1:6" ht="25.5" x14ac:dyDescent="0.25">
      <c r="A256" s="14" t="str">
        <f>+A20</f>
        <v xml:space="preserve"> 1.2</v>
      </c>
      <c r="B256" s="41" t="str">
        <f>+B20</f>
        <v>IZDELAVA SERVISNE POTI NA JV STRANI DEPONIJE IN UREDITEV TESNJENJA</v>
      </c>
      <c r="C256" s="13"/>
      <c r="D256" s="13"/>
      <c r="E256" s="5">
        <v>0</v>
      </c>
      <c r="F256" s="38">
        <f>+F52</f>
        <v>0</v>
      </c>
    </row>
    <row r="257" spans="1:6" x14ac:dyDescent="0.25">
      <c r="A257" s="14"/>
      <c r="B257" s="41"/>
      <c r="C257" s="13"/>
      <c r="D257" s="13"/>
      <c r="E257" s="5">
        <v>0</v>
      </c>
      <c r="F257" s="13"/>
    </row>
    <row r="258" spans="1:6" ht="25.5" x14ac:dyDescent="0.25">
      <c r="A258" s="14" t="str">
        <f>+A54</f>
        <v xml:space="preserve"> 1.3</v>
      </c>
      <c r="B258" s="41" t="str">
        <f>+B54</f>
        <v>IZDELAVA SERVISNE POTI NA SZ STRANI DEPONIJE IN UREDITEV TESNJENJA IN DOSTAVNA CESTA</v>
      </c>
      <c r="C258" s="13"/>
      <c r="D258" s="13"/>
      <c r="E258" s="5">
        <v>0</v>
      </c>
      <c r="F258" s="38">
        <f>+F106</f>
        <v>0</v>
      </c>
    </row>
    <row r="259" spans="1:6" x14ac:dyDescent="0.25">
      <c r="A259" s="14"/>
      <c r="B259" s="41"/>
      <c r="C259" s="13"/>
      <c r="D259" s="13"/>
      <c r="E259" s="5">
        <v>0</v>
      </c>
      <c r="F259" s="38"/>
    </row>
    <row r="260" spans="1:6" ht="25.5" x14ac:dyDescent="0.25">
      <c r="A260" s="14" t="str">
        <f>+A108</f>
        <v xml:space="preserve"> 1.4</v>
      </c>
      <c r="B260" s="41" t="str">
        <f>+B108</f>
        <v>IZDELAVA PLATOJA ZA PREDELAVO LESNIH ODPADKOV</v>
      </c>
      <c r="C260" s="13"/>
      <c r="D260" s="13"/>
      <c r="E260" s="5">
        <v>0</v>
      </c>
      <c r="F260" s="38">
        <f>+F135</f>
        <v>0</v>
      </c>
    </row>
    <row r="261" spans="1:6" x14ac:dyDescent="0.25">
      <c r="A261" s="14"/>
      <c r="B261" s="41"/>
      <c r="C261" s="13"/>
      <c r="D261" s="13"/>
      <c r="E261" s="5">
        <v>0</v>
      </c>
      <c r="F261" s="13"/>
    </row>
    <row r="262" spans="1:6" x14ac:dyDescent="0.25">
      <c r="A262" s="14" t="str">
        <f>+A137</f>
        <v xml:space="preserve"> 1.5</v>
      </c>
      <c r="B262" s="41" t="str">
        <f>+B137</f>
        <v>POKROVNI SLOJ AZBESTNE DEPONIJE</v>
      </c>
      <c r="C262" s="13"/>
      <c r="D262" s="13"/>
      <c r="E262" s="5">
        <v>0</v>
      </c>
      <c r="F262" s="38">
        <f>+F155</f>
        <v>0</v>
      </c>
    </row>
    <row r="263" spans="1:6" x14ac:dyDescent="0.25">
      <c r="A263" s="14"/>
      <c r="B263" s="41"/>
      <c r="C263" s="13"/>
      <c r="D263" s="13"/>
      <c r="E263" s="5">
        <v>0</v>
      </c>
      <c r="F263" s="13"/>
    </row>
    <row r="264" spans="1:6" x14ac:dyDescent="0.25">
      <c r="A264" s="14" t="str">
        <f>+A157</f>
        <v xml:space="preserve"> 1.6</v>
      </c>
      <c r="B264" s="41" t="str">
        <f>+B157</f>
        <v>UREDITEV POKROVNEGA SLOJA CENTRALNI DEL</v>
      </c>
      <c r="C264" s="13"/>
      <c r="D264" s="13"/>
      <c r="E264" s="5">
        <v>0</v>
      </c>
      <c r="F264" s="38">
        <f>+F181</f>
        <v>0</v>
      </c>
    </row>
    <row r="265" spans="1:6" x14ac:dyDescent="0.25">
      <c r="A265" s="14"/>
      <c r="B265" s="41"/>
      <c r="C265" s="13"/>
      <c r="D265" s="13"/>
      <c r="E265" s="5">
        <v>0</v>
      </c>
      <c r="F265" s="13"/>
    </row>
    <row r="266" spans="1:6" x14ac:dyDescent="0.25">
      <c r="A266" s="14" t="str">
        <f>+A183</f>
        <v xml:space="preserve"> 1.7</v>
      </c>
      <c r="B266" s="41" t="str">
        <f>+B183</f>
        <v>KORITNICE IN METEORNA KANALIZACIJA</v>
      </c>
      <c r="C266" s="13"/>
      <c r="D266" s="13"/>
      <c r="E266" s="5">
        <v>0</v>
      </c>
      <c r="F266" s="38">
        <f>+F249</f>
        <v>0</v>
      </c>
    </row>
    <row r="267" spans="1:6" x14ac:dyDescent="0.25">
      <c r="A267" s="14"/>
      <c r="B267" s="24"/>
      <c r="C267" s="13"/>
      <c r="D267" s="10"/>
      <c r="E267" s="5">
        <v>0</v>
      </c>
      <c r="F267" s="11"/>
    </row>
    <row r="268" spans="1:6" x14ac:dyDescent="0.25">
      <c r="A268" s="14" t="s">
        <v>99</v>
      </c>
      <c r="B268" s="24" t="s">
        <v>100</v>
      </c>
      <c r="C268" s="13"/>
      <c r="D268" s="10"/>
      <c r="E268" s="5">
        <v>0</v>
      </c>
      <c r="F268" s="11">
        <f>0.1*SUM(F254:F266)</f>
        <v>0</v>
      </c>
    </row>
    <row r="269" spans="1:6" x14ac:dyDescent="0.25">
      <c r="A269" s="14"/>
      <c r="B269" s="24"/>
      <c r="C269" s="13"/>
      <c r="D269" s="10"/>
      <c r="E269" s="5">
        <v>0</v>
      </c>
      <c r="F269" s="11"/>
    </row>
    <row r="270" spans="1:6" x14ac:dyDescent="0.25">
      <c r="A270" s="14" t="s">
        <v>101</v>
      </c>
      <c r="B270" s="24" t="s">
        <v>107</v>
      </c>
      <c r="C270" s="13"/>
      <c r="D270" s="10"/>
      <c r="E270" s="5">
        <v>0</v>
      </c>
      <c r="F270" s="27">
        <f>0.007*SUM(F254:F268)</f>
        <v>0</v>
      </c>
    </row>
    <row r="271" spans="1:6" x14ac:dyDescent="0.25">
      <c r="A271" s="14"/>
      <c r="B271" s="24"/>
      <c r="C271" s="13"/>
      <c r="D271" s="10"/>
      <c r="E271" s="5">
        <v>0</v>
      </c>
      <c r="F271" s="11"/>
    </row>
    <row r="272" spans="1:6" x14ac:dyDescent="0.25">
      <c r="A272" s="17" t="s">
        <v>102</v>
      </c>
      <c r="B272" s="31" t="s">
        <v>103</v>
      </c>
      <c r="C272" s="36"/>
      <c r="D272" s="32"/>
      <c r="E272" s="21">
        <v>0</v>
      </c>
      <c r="F272" s="22">
        <f>0.02*SUM(F254:F268)</f>
        <v>0</v>
      </c>
    </row>
    <row r="273" spans="1:6" x14ac:dyDescent="0.25">
      <c r="A273" s="14"/>
      <c r="B273" s="24"/>
      <c r="C273" s="13"/>
      <c r="D273" s="10"/>
      <c r="E273" s="5">
        <v>0</v>
      </c>
      <c r="F273" s="11"/>
    </row>
    <row r="274" spans="1:6" x14ac:dyDescent="0.25">
      <c r="A274" s="14"/>
      <c r="B274" s="24" t="s">
        <v>104</v>
      </c>
      <c r="C274" s="13"/>
      <c r="D274" s="10"/>
      <c r="E274" s="5">
        <v>0</v>
      </c>
      <c r="F274" s="11">
        <f>SUM(F254:F273)</f>
        <v>0</v>
      </c>
    </row>
    <row r="275" spans="1:6" x14ac:dyDescent="0.25">
      <c r="A275" s="14"/>
      <c r="B275" s="24"/>
      <c r="C275" s="13"/>
      <c r="D275" s="10"/>
      <c r="E275" s="5">
        <v>0</v>
      </c>
      <c r="F275" s="11"/>
    </row>
    <row r="276" spans="1:6" x14ac:dyDescent="0.25">
      <c r="A276" s="14"/>
      <c r="B276" s="24" t="s">
        <v>105</v>
      </c>
      <c r="C276" s="13"/>
      <c r="D276" s="10"/>
      <c r="E276" s="5">
        <v>0</v>
      </c>
      <c r="F276" s="11">
        <f>+F274*0.22</f>
        <v>0</v>
      </c>
    </row>
    <row r="277" spans="1:6" x14ac:dyDescent="0.25">
      <c r="A277" s="14"/>
      <c r="B277" s="24"/>
      <c r="C277" s="13"/>
      <c r="D277" s="10"/>
      <c r="E277" s="5">
        <v>0</v>
      </c>
      <c r="F277" s="11"/>
    </row>
    <row r="278" spans="1:6" x14ac:dyDescent="0.25">
      <c r="A278" s="14"/>
      <c r="B278" s="24" t="s">
        <v>106</v>
      </c>
      <c r="C278" s="13"/>
      <c r="D278" s="10"/>
      <c r="E278" s="5">
        <v>0</v>
      </c>
      <c r="F278" s="11">
        <f>+F274</f>
        <v>0</v>
      </c>
    </row>
  </sheetData>
  <sheetProtection algorithmName="SHA-512" hashValue="+1fAioil3YnyKjsu0W2PIgb9IwnYAg5ynhwFUByfqkyIZLiOSchsphjQGLB3RnjxrX6DSdqJmjzCzDlZ4QA3eA==" saltValue="LxrzIL3GZMDz4gu77hQPQw==" spinCount="100000" sheet="1" objects="1" scenarios="1"/>
  <protectedRanges>
    <protectedRange sqref="E1:E1048576" name="Obseg2"/>
  </protectedRanges>
  <pageMargins left="0.7" right="0.7" top="0.75" bottom="0.75" header="0.3" footer="0.3"/>
  <pageSetup paperSize="9" scale="95" orientation="portrait" r:id="rId1"/>
  <rowBreaks count="2" manualBreakCount="2">
    <brk id="224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topLeftCell="A88" workbookViewId="0">
      <selection activeCell="B10" sqref="B10"/>
    </sheetView>
  </sheetViews>
  <sheetFormatPr defaultRowHeight="15" x14ac:dyDescent="0.25"/>
  <cols>
    <col min="1" max="1" width="5.85546875" style="33" customWidth="1"/>
    <col min="2" max="2" width="54" style="33" customWidth="1"/>
    <col min="3" max="3" width="7.7109375" style="9" customWidth="1"/>
    <col min="4" max="4" width="12" style="9" customWidth="1"/>
    <col min="5" max="5" width="11.28515625" style="9" customWidth="1"/>
    <col min="6" max="6" width="14.85546875" style="9" customWidth="1"/>
    <col min="7" max="7" width="12" customWidth="1"/>
    <col min="257" max="257" width="5.85546875" customWidth="1"/>
    <col min="258" max="258" width="54" customWidth="1"/>
    <col min="259" max="259" width="8.28515625" bestFit="1" customWidth="1"/>
    <col min="260" max="260" width="9" bestFit="1" customWidth="1"/>
    <col min="261" max="261" width="13.5703125" customWidth="1"/>
    <col min="262" max="262" width="17" customWidth="1"/>
    <col min="263" max="263" width="12" customWidth="1"/>
    <col min="513" max="513" width="5.85546875" customWidth="1"/>
    <col min="514" max="514" width="54" customWidth="1"/>
    <col min="515" max="515" width="8.28515625" bestFit="1" customWidth="1"/>
    <col min="516" max="516" width="9" bestFit="1" customWidth="1"/>
    <col min="517" max="517" width="13.5703125" customWidth="1"/>
    <col min="518" max="518" width="17" customWidth="1"/>
    <col min="519" max="519" width="12" customWidth="1"/>
    <col min="769" max="769" width="5.85546875" customWidth="1"/>
    <col min="770" max="770" width="54" customWidth="1"/>
    <col min="771" max="771" width="8.28515625" bestFit="1" customWidth="1"/>
    <col min="772" max="772" width="9" bestFit="1" customWidth="1"/>
    <col min="773" max="773" width="13.5703125" customWidth="1"/>
    <col min="774" max="774" width="17" customWidth="1"/>
    <col min="775" max="775" width="12" customWidth="1"/>
    <col min="1025" max="1025" width="5.85546875" customWidth="1"/>
    <col min="1026" max="1026" width="54" customWidth="1"/>
    <col min="1027" max="1027" width="8.28515625" bestFit="1" customWidth="1"/>
    <col min="1028" max="1028" width="9" bestFit="1" customWidth="1"/>
    <col min="1029" max="1029" width="13.5703125" customWidth="1"/>
    <col min="1030" max="1030" width="17" customWidth="1"/>
    <col min="1031" max="1031" width="12" customWidth="1"/>
    <col min="1281" max="1281" width="5.85546875" customWidth="1"/>
    <col min="1282" max="1282" width="54" customWidth="1"/>
    <col min="1283" max="1283" width="8.28515625" bestFit="1" customWidth="1"/>
    <col min="1284" max="1284" width="9" bestFit="1" customWidth="1"/>
    <col min="1285" max="1285" width="13.5703125" customWidth="1"/>
    <col min="1286" max="1286" width="17" customWidth="1"/>
    <col min="1287" max="1287" width="12" customWidth="1"/>
    <col min="1537" max="1537" width="5.85546875" customWidth="1"/>
    <col min="1538" max="1538" width="54" customWidth="1"/>
    <col min="1539" max="1539" width="8.28515625" bestFit="1" customWidth="1"/>
    <col min="1540" max="1540" width="9" bestFit="1" customWidth="1"/>
    <col min="1541" max="1541" width="13.5703125" customWidth="1"/>
    <col min="1542" max="1542" width="17" customWidth="1"/>
    <col min="1543" max="1543" width="12" customWidth="1"/>
    <col min="1793" max="1793" width="5.85546875" customWidth="1"/>
    <col min="1794" max="1794" width="54" customWidth="1"/>
    <col min="1795" max="1795" width="8.28515625" bestFit="1" customWidth="1"/>
    <col min="1796" max="1796" width="9" bestFit="1" customWidth="1"/>
    <col min="1797" max="1797" width="13.5703125" customWidth="1"/>
    <col min="1798" max="1798" width="17" customWidth="1"/>
    <col min="1799" max="1799" width="12" customWidth="1"/>
    <col min="2049" max="2049" width="5.85546875" customWidth="1"/>
    <col min="2050" max="2050" width="54" customWidth="1"/>
    <col min="2051" max="2051" width="8.28515625" bestFit="1" customWidth="1"/>
    <col min="2052" max="2052" width="9" bestFit="1" customWidth="1"/>
    <col min="2053" max="2053" width="13.5703125" customWidth="1"/>
    <col min="2054" max="2054" width="17" customWidth="1"/>
    <col min="2055" max="2055" width="12" customWidth="1"/>
    <col min="2305" max="2305" width="5.85546875" customWidth="1"/>
    <col min="2306" max="2306" width="54" customWidth="1"/>
    <col min="2307" max="2307" width="8.28515625" bestFit="1" customWidth="1"/>
    <col min="2308" max="2308" width="9" bestFit="1" customWidth="1"/>
    <col min="2309" max="2309" width="13.5703125" customWidth="1"/>
    <col min="2310" max="2310" width="17" customWidth="1"/>
    <col min="2311" max="2311" width="12" customWidth="1"/>
    <col min="2561" max="2561" width="5.85546875" customWidth="1"/>
    <col min="2562" max="2562" width="54" customWidth="1"/>
    <col min="2563" max="2563" width="8.28515625" bestFit="1" customWidth="1"/>
    <col min="2564" max="2564" width="9" bestFit="1" customWidth="1"/>
    <col min="2565" max="2565" width="13.5703125" customWidth="1"/>
    <col min="2566" max="2566" width="17" customWidth="1"/>
    <col min="2567" max="2567" width="12" customWidth="1"/>
    <col min="2817" max="2817" width="5.85546875" customWidth="1"/>
    <col min="2818" max="2818" width="54" customWidth="1"/>
    <col min="2819" max="2819" width="8.28515625" bestFit="1" customWidth="1"/>
    <col min="2820" max="2820" width="9" bestFit="1" customWidth="1"/>
    <col min="2821" max="2821" width="13.5703125" customWidth="1"/>
    <col min="2822" max="2822" width="17" customWidth="1"/>
    <col min="2823" max="2823" width="12" customWidth="1"/>
    <col min="3073" max="3073" width="5.85546875" customWidth="1"/>
    <col min="3074" max="3074" width="54" customWidth="1"/>
    <col min="3075" max="3075" width="8.28515625" bestFit="1" customWidth="1"/>
    <col min="3076" max="3076" width="9" bestFit="1" customWidth="1"/>
    <col min="3077" max="3077" width="13.5703125" customWidth="1"/>
    <col min="3078" max="3078" width="17" customWidth="1"/>
    <col min="3079" max="3079" width="12" customWidth="1"/>
    <col min="3329" max="3329" width="5.85546875" customWidth="1"/>
    <col min="3330" max="3330" width="54" customWidth="1"/>
    <col min="3331" max="3331" width="8.28515625" bestFit="1" customWidth="1"/>
    <col min="3332" max="3332" width="9" bestFit="1" customWidth="1"/>
    <col min="3333" max="3333" width="13.5703125" customWidth="1"/>
    <col min="3334" max="3334" width="17" customWidth="1"/>
    <col min="3335" max="3335" width="12" customWidth="1"/>
    <col min="3585" max="3585" width="5.85546875" customWidth="1"/>
    <col min="3586" max="3586" width="54" customWidth="1"/>
    <col min="3587" max="3587" width="8.28515625" bestFit="1" customWidth="1"/>
    <col min="3588" max="3588" width="9" bestFit="1" customWidth="1"/>
    <col min="3589" max="3589" width="13.5703125" customWidth="1"/>
    <col min="3590" max="3590" width="17" customWidth="1"/>
    <col min="3591" max="3591" width="12" customWidth="1"/>
    <col min="3841" max="3841" width="5.85546875" customWidth="1"/>
    <col min="3842" max="3842" width="54" customWidth="1"/>
    <col min="3843" max="3843" width="8.28515625" bestFit="1" customWidth="1"/>
    <col min="3844" max="3844" width="9" bestFit="1" customWidth="1"/>
    <col min="3845" max="3845" width="13.5703125" customWidth="1"/>
    <col min="3846" max="3846" width="17" customWidth="1"/>
    <col min="3847" max="3847" width="12" customWidth="1"/>
    <col min="4097" max="4097" width="5.85546875" customWidth="1"/>
    <col min="4098" max="4098" width="54" customWidth="1"/>
    <col min="4099" max="4099" width="8.28515625" bestFit="1" customWidth="1"/>
    <col min="4100" max="4100" width="9" bestFit="1" customWidth="1"/>
    <col min="4101" max="4101" width="13.5703125" customWidth="1"/>
    <col min="4102" max="4102" width="17" customWidth="1"/>
    <col min="4103" max="4103" width="12" customWidth="1"/>
    <col min="4353" max="4353" width="5.85546875" customWidth="1"/>
    <col min="4354" max="4354" width="54" customWidth="1"/>
    <col min="4355" max="4355" width="8.28515625" bestFit="1" customWidth="1"/>
    <col min="4356" max="4356" width="9" bestFit="1" customWidth="1"/>
    <col min="4357" max="4357" width="13.5703125" customWidth="1"/>
    <col min="4358" max="4358" width="17" customWidth="1"/>
    <col min="4359" max="4359" width="12" customWidth="1"/>
    <col min="4609" max="4609" width="5.85546875" customWidth="1"/>
    <col min="4610" max="4610" width="54" customWidth="1"/>
    <col min="4611" max="4611" width="8.28515625" bestFit="1" customWidth="1"/>
    <col min="4612" max="4612" width="9" bestFit="1" customWidth="1"/>
    <col min="4613" max="4613" width="13.5703125" customWidth="1"/>
    <col min="4614" max="4614" width="17" customWidth="1"/>
    <col min="4615" max="4615" width="12" customWidth="1"/>
    <col min="4865" max="4865" width="5.85546875" customWidth="1"/>
    <col min="4866" max="4866" width="54" customWidth="1"/>
    <col min="4867" max="4867" width="8.28515625" bestFit="1" customWidth="1"/>
    <col min="4868" max="4868" width="9" bestFit="1" customWidth="1"/>
    <col min="4869" max="4869" width="13.5703125" customWidth="1"/>
    <col min="4870" max="4870" width="17" customWidth="1"/>
    <col min="4871" max="4871" width="12" customWidth="1"/>
    <col min="5121" max="5121" width="5.85546875" customWidth="1"/>
    <col min="5122" max="5122" width="54" customWidth="1"/>
    <col min="5123" max="5123" width="8.28515625" bestFit="1" customWidth="1"/>
    <col min="5124" max="5124" width="9" bestFit="1" customWidth="1"/>
    <col min="5125" max="5125" width="13.5703125" customWidth="1"/>
    <col min="5126" max="5126" width="17" customWidth="1"/>
    <col min="5127" max="5127" width="12" customWidth="1"/>
    <col min="5377" max="5377" width="5.85546875" customWidth="1"/>
    <col min="5378" max="5378" width="54" customWidth="1"/>
    <col min="5379" max="5379" width="8.28515625" bestFit="1" customWidth="1"/>
    <col min="5380" max="5380" width="9" bestFit="1" customWidth="1"/>
    <col min="5381" max="5381" width="13.5703125" customWidth="1"/>
    <col min="5382" max="5382" width="17" customWidth="1"/>
    <col min="5383" max="5383" width="12" customWidth="1"/>
    <col min="5633" max="5633" width="5.85546875" customWidth="1"/>
    <col min="5634" max="5634" width="54" customWidth="1"/>
    <col min="5635" max="5635" width="8.28515625" bestFit="1" customWidth="1"/>
    <col min="5636" max="5636" width="9" bestFit="1" customWidth="1"/>
    <col min="5637" max="5637" width="13.5703125" customWidth="1"/>
    <col min="5638" max="5638" width="17" customWidth="1"/>
    <col min="5639" max="5639" width="12" customWidth="1"/>
    <col min="5889" max="5889" width="5.85546875" customWidth="1"/>
    <col min="5890" max="5890" width="54" customWidth="1"/>
    <col min="5891" max="5891" width="8.28515625" bestFit="1" customWidth="1"/>
    <col min="5892" max="5892" width="9" bestFit="1" customWidth="1"/>
    <col min="5893" max="5893" width="13.5703125" customWidth="1"/>
    <col min="5894" max="5894" width="17" customWidth="1"/>
    <col min="5895" max="5895" width="12" customWidth="1"/>
    <col min="6145" max="6145" width="5.85546875" customWidth="1"/>
    <col min="6146" max="6146" width="54" customWidth="1"/>
    <col min="6147" max="6147" width="8.28515625" bestFit="1" customWidth="1"/>
    <col min="6148" max="6148" width="9" bestFit="1" customWidth="1"/>
    <col min="6149" max="6149" width="13.5703125" customWidth="1"/>
    <col min="6150" max="6150" width="17" customWidth="1"/>
    <col min="6151" max="6151" width="12" customWidth="1"/>
    <col min="6401" max="6401" width="5.85546875" customWidth="1"/>
    <col min="6402" max="6402" width="54" customWidth="1"/>
    <col min="6403" max="6403" width="8.28515625" bestFit="1" customWidth="1"/>
    <col min="6404" max="6404" width="9" bestFit="1" customWidth="1"/>
    <col min="6405" max="6405" width="13.5703125" customWidth="1"/>
    <col min="6406" max="6406" width="17" customWidth="1"/>
    <col min="6407" max="6407" width="12" customWidth="1"/>
    <col min="6657" max="6657" width="5.85546875" customWidth="1"/>
    <col min="6658" max="6658" width="54" customWidth="1"/>
    <col min="6659" max="6659" width="8.28515625" bestFit="1" customWidth="1"/>
    <col min="6660" max="6660" width="9" bestFit="1" customWidth="1"/>
    <col min="6661" max="6661" width="13.5703125" customWidth="1"/>
    <col min="6662" max="6662" width="17" customWidth="1"/>
    <col min="6663" max="6663" width="12" customWidth="1"/>
    <col min="6913" max="6913" width="5.85546875" customWidth="1"/>
    <col min="6914" max="6914" width="54" customWidth="1"/>
    <col min="6915" max="6915" width="8.28515625" bestFit="1" customWidth="1"/>
    <col min="6916" max="6916" width="9" bestFit="1" customWidth="1"/>
    <col min="6917" max="6917" width="13.5703125" customWidth="1"/>
    <col min="6918" max="6918" width="17" customWidth="1"/>
    <col min="6919" max="6919" width="12" customWidth="1"/>
    <col min="7169" max="7169" width="5.85546875" customWidth="1"/>
    <col min="7170" max="7170" width="54" customWidth="1"/>
    <col min="7171" max="7171" width="8.28515625" bestFit="1" customWidth="1"/>
    <col min="7172" max="7172" width="9" bestFit="1" customWidth="1"/>
    <col min="7173" max="7173" width="13.5703125" customWidth="1"/>
    <col min="7174" max="7174" width="17" customWidth="1"/>
    <col min="7175" max="7175" width="12" customWidth="1"/>
    <col min="7425" max="7425" width="5.85546875" customWidth="1"/>
    <col min="7426" max="7426" width="54" customWidth="1"/>
    <col min="7427" max="7427" width="8.28515625" bestFit="1" customWidth="1"/>
    <col min="7428" max="7428" width="9" bestFit="1" customWidth="1"/>
    <col min="7429" max="7429" width="13.5703125" customWidth="1"/>
    <col min="7430" max="7430" width="17" customWidth="1"/>
    <col min="7431" max="7431" width="12" customWidth="1"/>
    <col min="7681" max="7681" width="5.85546875" customWidth="1"/>
    <col min="7682" max="7682" width="54" customWidth="1"/>
    <col min="7683" max="7683" width="8.28515625" bestFit="1" customWidth="1"/>
    <col min="7684" max="7684" width="9" bestFit="1" customWidth="1"/>
    <col min="7685" max="7685" width="13.5703125" customWidth="1"/>
    <col min="7686" max="7686" width="17" customWidth="1"/>
    <col min="7687" max="7687" width="12" customWidth="1"/>
    <col min="7937" max="7937" width="5.85546875" customWidth="1"/>
    <col min="7938" max="7938" width="54" customWidth="1"/>
    <col min="7939" max="7939" width="8.28515625" bestFit="1" customWidth="1"/>
    <col min="7940" max="7940" width="9" bestFit="1" customWidth="1"/>
    <col min="7941" max="7941" width="13.5703125" customWidth="1"/>
    <col min="7942" max="7942" width="17" customWidth="1"/>
    <col min="7943" max="7943" width="12" customWidth="1"/>
    <col min="8193" max="8193" width="5.85546875" customWidth="1"/>
    <col min="8194" max="8194" width="54" customWidth="1"/>
    <col min="8195" max="8195" width="8.28515625" bestFit="1" customWidth="1"/>
    <col min="8196" max="8196" width="9" bestFit="1" customWidth="1"/>
    <col min="8197" max="8197" width="13.5703125" customWidth="1"/>
    <col min="8198" max="8198" width="17" customWidth="1"/>
    <col min="8199" max="8199" width="12" customWidth="1"/>
    <col min="8449" max="8449" width="5.85546875" customWidth="1"/>
    <col min="8450" max="8450" width="54" customWidth="1"/>
    <col min="8451" max="8451" width="8.28515625" bestFit="1" customWidth="1"/>
    <col min="8452" max="8452" width="9" bestFit="1" customWidth="1"/>
    <col min="8453" max="8453" width="13.5703125" customWidth="1"/>
    <col min="8454" max="8454" width="17" customWidth="1"/>
    <col min="8455" max="8455" width="12" customWidth="1"/>
    <col min="8705" max="8705" width="5.85546875" customWidth="1"/>
    <col min="8706" max="8706" width="54" customWidth="1"/>
    <col min="8707" max="8707" width="8.28515625" bestFit="1" customWidth="1"/>
    <col min="8708" max="8708" width="9" bestFit="1" customWidth="1"/>
    <col min="8709" max="8709" width="13.5703125" customWidth="1"/>
    <col min="8710" max="8710" width="17" customWidth="1"/>
    <col min="8711" max="8711" width="12" customWidth="1"/>
    <col min="8961" max="8961" width="5.85546875" customWidth="1"/>
    <col min="8962" max="8962" width="54" customWidth="1"/>
    <col min="8963" max="8963" width="8.28515625" bestFit="1" customWidth="1"/>
    <col min="8964" max="8964" width="9" bestFit="1" customWidth="1"/>
    <col min="8965" max="8965" width="13.5703125" customWidth="1"/>
    <col min="8966" max="8966" width="17" customWidth="1"/>
    <col min="8967" max="8967" width="12" customWidth="1"/>
    <col min="9217" max="9217" width="5.85546875" customWidth="1"/>
    <col min="9218" max="9218" width="54" customWidth="1"/>
    <col min="9219" max="9219" width="8.28515625" bestFit="1" customWidth="1"/>
    <col min="9220" max="9220" width="9" bestFit="1" customWidth="1"/>
    <col min="9221" max="9221" width="13.5703125" customWidth="1"/>
    <col min="9222" max="9222" width="17" customWidth="1"/>
    <col min="9223" max="9223" width="12" customWidth="1"/>
    <col min="9473" max="9473" width="5.85546875" customWidth="1"/>
    <col min="9474" max="9474" width="54" customWidth="1"/>
    <col min="9475" max="9475" width="8.28515625" bestFit="1" customWidth="1"/>
    <col min="9476" max="9476" width="9" bestFit="1" customWidth="1"/>
    <col min="9477" max="9477" width="13.5703125" customWidth="1"/>
    <col min="9478" max="9478" width="17" customWidth="1"/>
    <col min="9479" max="9479" width="12" customWidth="1"/>
    <col min="9729" max="9729" width="5.85546875" customWidth="1"/>
    <col min="9730" max="9730" width="54" customWidth="1"/>
    <col min="9731" max="9731" width="8.28515625" bestFit="1" customWidth="1"/>
    <col min="9732" max="9732" width="9" bestFit="1" customWidth="1"/>
    <col min="9733" max="9733" width="13.5703125" customWidth="1"/>
    <col min="9734" max="9734" width="17" customWidth="1"/>
    <col min="9735" max="9735" width="12" customWidth="1"/>
    <col min="9985" max="9985" width="5.85546875" customWidth="1"/>
    <col min="9986" max="9986" width="54" customWidth="1"/>
    <col min="9987" max="9987" width="8.28515625" bestFit="1" customWidth="1"/>
    <col min="9988" max="9988" width="9" bestFit="1" customWidth="1"/>
    <col min="9989" max="9989" width="13.5703125" customWidth="1"/>
    <col min="9990" max="9990" width="17" customWidth="1"/>
    <col min="9991" max="9991" width="12" customWidth="1"/>
    <col min="10241" max="10241" width="5.85546875" customWidth="1"/>
    <col min="10242" max="10242" width="54" customWidth="1"/>
    <col min="10243" max="10243" width="8.28515625" bestFit="1" customWidth="1"/>
    <col min="10244" max="10244" width="9" bestFit="1" customWidth="1"/>
    <col min="10245" max="10245" width="13.5703125" customWidth="1"/>
    <col min="10246" max="10246" width="17" customWidth="1"/>
    <col min="10247" max="10247" width="12" customWidth="1"/>
    <col min="10497" max="10497" width="5.85546875" customWidth="1"/>
    <col min="10498" max="10498" width="54" customWidth="1"/>
    <col min="10499" max="10499" width="8.28515625" bestFit="1" customWidth="1"/>
    <col min="10500" max="10500" width="9" bestFit="1" customWidth="1"/>
    <col min="10501" max="10501" width="13.5703125" customWidth="1"/>
    <col min="10502" max="10502" width="17" customWidth="1"/>
    <col min="10503" max="10503" width="12" customWidth="1"/>
    <col min="10753" max="10753" width="5.85546875" customWidth="1"/>
    <col min="10754" max="10754" width="54" customWidth="1"/>
    <col min="10755" max="10755" width="8.28515625" bestFit="1" customWidth="1"/>
    <col min="10756" max="10756" width="9" bestFit="1" customWidth="1"/>
    <col min="10757" max="10757" width="13.5703125" customWidth="1"/>
    <col min="10758" max="10758" width="17" customWidth="1"/>
    <col min="10759" max="10759" width="12" customWidth="1"/>
    <col min="11009" max="11009" width="5.85546875" customWidth="1"/>
    <col min="11010" max="11010" width="54" customWidth="1"/>
    <col min="11011" max="11011" width="8.28515625" bestFit="1" customWidth="1"/>
    <col min="11012" max="11012" width="9" bestFit="1" customWidth="1"/>
    <col min="11013" max="11013" width="13.5703125" customWidth="1"/>
    <col min="11014" max="11014" width="17" customWidth="1"/>
    <col min="11015" max="11015" width="12" customWidth="1"/>
    <col min="11265" max="11265" width="5.85546875" customWidth="1"/>
    <col min="11266" max="11266" width="54" customWidth="1"/>
    <col min="11267" max="11267" width="8.28515625" bestFit="1" customWidth="1"/>
    <col min="11268" max="11268" width="9" bestFit="1" customWidth="1"/>
    <col min="11269" max="11269" width="13.5703125" customWidth="1"/>
    <col min="11270" max="11270" width="17" customWidth="1"/>
    <col min="11271" max="11271" width="12" customWidth="1"/>
    <col min="11521" max="11521" width="5.85546875" customWidth="1"/>
    <col min="11522" max="11522" width="54" customWidth="1"/>
    <col min="11523" max="11523" width="8.28515625" bestFit="1" customWidth="1"/>
    <col min="11524" max="11524" width="9" bestFit="1" customWidth="1"/>
    <col min="11525" max="11525" width="13.5703125" customWidth="1"/>
    <col min="11526" max="11526" width="17" customWidth="1"/>
    <col min="11527" max="11527" width="12" customWidth="1"/>
    <col min="11777" max="11777" width="5.85546875" customWidth="1"/>
    <col min="11778" max="11778" width="54" customWidth="1"/>
    <col min="11779" max="11779" width="8.28515625" bestFit="1" customWidth="1"/>
    <col min="11780" max="11780" width="9" bestFit="1" customWidth="1"/>
    <col min="11781" max="11781" width="13.5703125" customWidth="1"/>
    <col min="11782" max="11782" width="17" customWidth="1"/>
    <col min="11783" max="11783" width="12" customWidth="1"/>
    <col min="12033" max="12033" width="5.85546875" customWidth="1"/>
    <col min="12034" max="12034" width="54" customWidth="1"/>
    <col min="12035" max="12035" width="8.28515625" bestFit="1" customWidth="1"/>
    <col min="12036" max="12036" width="9" bestFit="1" customWidth="1"/>
    <col min="12037" max="12037" width="13.5703125" customWidth="1"/>
    <col min="12038" max="12038" width="17" customWidth="1"/>
    <col min="12039" max="12039" width="12" customWidth="1"/>
    <col min="12289" max="12289" width="5.85546875" customWidth="1"/>
    <col min="12290" max="12290" width="54" customWidth="1"/>
    <col min="12291" max="12291" width="8.28515625" bestFit="1" customWidth="1"/>
    <col min="12292" max="12292" width="9" bestFit="1" customWidth="1"/>
    <col min="12293" max="12293" width="13.5703125" customWidth="1"/>
    <col min="12294" max="12294" width="17" customWidth="1"/>
    <col min="12295" max="12295" width="12" customWidth="1"/>
    <col min="12545" max="12545" width="5.85546875" customWidth="1"/>
    <col min="12546" max="12546" width="54" customWidth="1"/>
    <col min="12547" max="12547" width="8.28515625" bestFit="1" customWidth="1"/>
    <col min="12548" max="12548" width="9" bestFit="1" customWidth="1"/>
    <col min="12549" max="12549" width="13.5703125" customWidth="1"/>
    <col min="12550" max="12550" width="17" customWidth="1"/>
    <col min="12551" max="12551" width="12" customWidth="1"/>
    <col min="12801" max="12801" width="5.85546875" customWidth="1"/>
    <col min="12802" max="12802" width="54" customWidth="1"/>
    <col min="12803" max="12803" width="8.28515625" bestFit="1" customWidth="1"/>
    <col min="12804" max="12804" width="9" bestFit="1" customWidth="1"/>
    <col min="12805" max="12805" width="13.5703125" customWidth="1"/>
    <col min="12806" max="12806" width="17" customWidth="1"/>
    <col min="12807" max="12807" width="12" customWidth="1"/>
    <col min="13057" max="13057" width="5.85546875" customWidth="1"/>
    <col min="13058" max="13058" width="54" customWidth="1"/>
    <col min="13059" max="13059" width="8.28515625" bestFit="1" customWidth="1"/>
    <col min="13060" max="13060" width="9" bestFit="1" customWidth="1"/>
    <col min="13061" max="13061" width="13.5703125" customWidth="1"/>
    <col min="13062" max="13062" width="17" customWidth="1"/>
    <col min="13063" max="13063" width="12" customWidth="1"/>
    <col min="13313" max="13313" width="5.85546875" customWidth="1"/>
    <col min="13314" max="13314" width="54" customWidth="1"/>
    <col min="13315" max="13315" width="8.28515625" bestFit="1" customWidth="1"/>
    <col min="13316" max="13316" width="9" bestFit="1" customWidth="1"/>
    <col min="13317" max="13317" width="13.5703125" customWidth="1"/>
    <col min="13318" max="13318" width="17" customWidth="1"/>
    <col min="13319" max="13319" width="12" customWidth="1"/>
    <col min="13569" max="13569" width="5.85546875" customWidth="1"/>
    <col min="13570" max="13570" width="54" customWidth="1"/>
    <col min="13571" max="13571" width="8.28515625" bestFit="1" customWidth="1"/>
    <col min="13572" max="13572" width="9" bestFit="1" customWidth="1"/>
    <col min="13573" max="13573" width="13.5703125" customWidth="1"/>
    <col min="13574" max="13574" width="17" customWidth="1"/>
    <col min="13575" max="13575" width="12" customWidth="1"/>
    <col min="13825" max="13825" width="5.85546875" customWidth="1"/>
    <col min="13826" max="13826" width="54" customWidth="1"/>
    <col min="13827" max="13827" width="8.28515625" bestFit="1" customWidth="1"/>
    <col min="13828" max="13828" width="9" bestFit="1" customWidth="1"/>
    <col min="13829" max="13829" width="13.5703125" customWidth="1"/>
    <col min="13830" max="13830" width="17" customWidth="1"/>
    <col min="13831" max="13831" width="12" customWidth="1"/>
    <col min="14081" max="14081" width="5.85546875" customWidth="1"/>
    <col min="14082" max="14082" width="54" customWidth="1"/>
    <col min="14083" max="14083" width="8.28515625" bestFit="1" customWidth="1"/>
    <col min="14084" max="14084" width="9" bestFit="1" customWidth="1"/>
    <col min="14085" max="14085" width="13.5703125" customWidth="1"/>
    <col min="14086" max="14086" width="17" customWidth="1"/>
    <col min="14087" max="14087" width="12" customWidth="1"/>
    <col min="14337" max="14337" width="5.85546875" customWidth="1"/>
    <col min="14338" max="14338" width="54" customWidth="1"/>
    <col min="14339" max="14339" width="8.28515625" bestFit="1" customWidth="1"/>
    <col min="14340" max="14340" width="9" bestFit="1" customWidth="1"/>
    <col min="14341" max="14341" width="13.5703125" customWidth="1"/>
    <col min="14342" max="14342" width="17" customWidth="1"/>
    <col min="14343" max="14343" width="12" customWidth="1"/>
    <col min="14593" max="14593" width="5.85546875" customWidth="1"/>
    <col min="14594" max="14594" width="54" customWidth="1"/>
    <col min="14595" max="14595" width="8.28515625" bestFit="1" customWidth="1"/>
    <col min="14596" max="14596" width="9" bestFit="1" customWidth="1"/>
    <col min="14597" max="14597" width="13.5703125" customWidth="1"/>
    <col min="14598" max="14598" width="17" customWidth="1"/>
    <col min="14599" max="14599" width="12" customWidth="1"/>
    <col min="14849" max="14849" width="5.85546875" customWidth="1"/>
    <col min="14850" max="14850" width="54" customWidth="1"/>
    <col min="14851" max="14851" width="8.28515625" bestFit="1" customWidth="1"/>
    <col min="14852" max="14852" width="9" bestFit="1" customWidth="1"/>
    <col min="14853" max="14853" width="13.5703125" customWidth="1"/>
    <col min="14854" max="14854" width="17" customWidth="1"/>
    <col min="14855" max="14855" width="12" customWidth="1"/>
    <col min="15105" max="15105" width="5.85546875" customWidth="1"/>
    <col min="15106" max="15106" width="54" customWidth="1"/>
    <col min="15107" max="15107" width="8.28515625" bestFit="1" customWidth="1"/>
    <col min="15108" max="15108" width="9" bestFit="1" customWidth="1"/>
    <col min="15109" max="15109" width="13.5703125" customWidth="1"/>
    <col min="15110" max="15110" width="17" customWidth="1"/>
    <col min="15111" max="15111" width="12" customWidth="1"/>
    <col min="15361" max="15361" width="5.85546875" customWidth="1"/>
    <col min="15362" max="15362" width="54" customWidth="1"/>
    <col min="15363" max="15363" width="8.28515625" bestFit="1" customWidth="1"/>
    <col min="15364" max="15364" width="9" bestFit="1" customWidth="1"/>
    <col min="15365" max="15365" width="13.5703125" customWidth="1"/>
    <col min="15366" max="15366" width="17" customWidth="1"/>
    <col min="15367" max="15367" width="12" customWidth="1"/>
    <col min="15617" max="15617" width="5.85546875" customWidth="1"/>
    <col min="15618" max="15618" width="54" customWidth="1"/>
    <col min="15619" max="15619" width="8.28515625" bestFit="1" customWidth="1"/>
    <col min="15620" max="15620" width="9" bestFit="1" customWidth="1"/>
    <col min="15621" max="15621" width="13.5703125" customWidth="1"/>
    <col min="15622" max="15622" width="17" customWidth="1"/>
    <col min="15623" max="15623" width="12" customWidth="1"/>
    <col min="15873" max="15873" width="5.85546875" customWidth="1"/>
    <col min="15874" max="15874" width="54" customWidth="1"/>
    <col min="15875" max="15875" width="8.28515625" bestFit="1" customWidth="1"/>
    <col min="15876" max="15876" width="9" bestFit="1" customWidth="1"/>
    <col min="15877" max="15877" width="13.5703125" customWidth="1"/>
    <col min="15878" max="15878" width="17" customWidth="1"/>
    <col min="15879" max="15879" width="12" customWidth="1"/>
    <col min="16129" max="16129" width="5.85546875" customWidth="1"/>
    <col min="16130" max="16130" width="54" customWidth="1"/>
    <col min="16131" max="16131" width="8.28515625" bestFit="1" customWidth="1"/>
    <col min="16132" max="16132" width="9" bestFit="1" customWidth="1"/>
    <col min="16133" max="16133" width="13.5703125" customWidth="1"/>
    <col min="16134" max="16134" width="17" customWidth="1"/>
    <col min="16135" max="16135" width="12" customWidth="1"/>
  </cols>
  <sheetData>
    <row r="1" spans="1:8" x14ac:dyDescent="0.25">
      <c r="A1" s="21"/>
      <c r="B1" s="21"/>
      <c r="C1" s="19"/>
      <c r="D1" s="19"/>
      <c r="E1" s="19"/>
      <c r="F1" s="19"/>
    </row>
    <row r="2" spans="1:8" x14ac:dyDescent="0.25">
      <c r="A2" s="75"/>
      <c r="B2" s="75"/>
      <c r="C2" s="75"/>
      <c r="D2" s="75"/>
      <c r="E2" s="75"/>
    </row>
    <row r="3" spans="1:8" ht="18" x14ac:dyDescent="0.25">
      <c r="A3" s="42"/>
      <c r="B3" s="76" t="s">
        <v>109</v>
      </c>
      <c r="C3" s="77"/>
      <c r="D3" s="77"/>
      <c r="E3" s="78"/>
      <c r="F3" s="43"/>
    </row>
    <row r="4" spans="1:8" ht="18" x14ac:dyDescent="0.25">
      <c r="A4" s="42"/>
      <c r="B4" s="76" t="s">
        <v>110</v>
      </c>
      <c r="C4" s="77"/>
      <c r="D4" s="77"/>
      <c r="E4" s="78"/>
      <c r="F4" s="43"/>
    </row>
    <row r="5" spans="1:8" x14ac:dyDescent="0.25">
      <c r="A5" s="42"/>
      <c r="B5" s="44"/>
      <c r="C5" s="45"/>
      <c r="D5" s="46"/>
      <c r="E5" s="47"/>
      <c r="F5" s="48"/>
    </row>
    <row r="6" spans="1:8" ht="31.5" x14ac:dyDescent="0.25">
      <c r="A6" s="49" t="s">
        <v>111</v>
      </c>
      <c r="B6" s="50" t="s">
        <v>112</v>
      </c>
      <c r="C6" s="51" t="s">
        <v>113</v>
      </c>
      <c r="D6" s="51" t="s">
        <v>114</v>
      </c>
      <c r="E6" s="51" t="s">
        <v>115</v>
      </c>
      <c r="F6" s="51" t="s">
        <v>116</v>
      </c>
    </row>
    <row r="7" spans="1:8" ht="15.75" x14ac:dyDescent="0.25">
      <c r="A7" s="49"/>
      <c r="B7" s="50"/>
      <c r="C7" s="51"/>
      <c r="D7" s="51"/>
      <c r="E7" s="51"/>
      <c r="F7" s="51"/>
      <c r="H7" s="72">
        <f>Sheet2!F98</f>
        <v>0</v>
      </c>
    </row>
    <row r="8" spans="1:8" ht="16.5" x14ac:dyDescent="0.25">
      <c r="A8" s="52" t="s">
        <v>117</v>
      </c>
      <c r="B8" s="53" t="s">
        <v>118</v>
      </c>
      <c r="C8" s="54" t="s">
        <v>119</v>
      </c>
      <c r="D8" s="55">
        <v>3</v>
      </c>
      <c r="E8" s="55"/>
      <c r="F8" s="55">
        <f>D8*E8</f>
        <v>0</v>
      </c>
    </row>
    <row r="9" spans="1:8" ht="15.75" x14ac:dyDescent="0.25">
      <c r="A9" s="52"/>
      <c r="B9" s="56"/>
      <c r="C9" s="51"/>
      <c r="D9" s="51"/>
      <c r="E9" s="51"/>
      <c r="F9" s="51"/>
    </row>
    <row r="10" spans="1:8" x14ac:dyDescent="0.25">
      <c r="A10" s="52" t="s">
        <v>120</v>
      </c>
      <c r="B10" s="53" t="s">
        <v>121</v>
      </c>
      <c r="C10" s="54" t="s">
        <v>10</v>
      </c>
      <c r="D10" s="55">
        <v>1</v>
      </c>
      <c r="E10" s="55"/>
      <c r="F10" s="55">
        <f t="shared" ref="F10:F72" si="0">D10*E10</f>
        <v>0</v>
      </c>
    </row>
    <row r="11" spans="1:8" ht="15.75" x14ac:dyDescent="0.25">
      <c r="A11" s="49"/>
      <c r="B11" s="53"/>
      <c r="C11" s="54"/>
      <c r="D11" s="55"/>
      <c r="E11" s="55"/>
      <c r="F11" s="55"/>
    </row>
    <row r="12" spans="1:8" ht="28.5" x14ac:dyDescent="0.25">
      <c r="A12" s="52" t="s">
        <v>122</v>
      </c>
      <c r="B12" s="53" t="s">
        <v>123</v>
      </c>
      <c r="C12" s="54" t="s">
        <v>119</v>
      </c>
      <c r="D12" s="55">
        <f>25*2</f>
        <v>50</v>
      </c>
      <c r="E12" s="55"/>
      <c r="F12" s="55">
        <f t="shared" si="0"/>
        <v>0</v>
      </c>
    </row>
    <row r="13" spans="1:8" x14ac:dyDescent="0.25">
      <c r="A13" s="52"/>
      <c r="B13" s="53"/>
      <c r="C13" s="54"/>
      <c r="D13" s="55"/>
      <c r="E13" s="55"/>
      <c r="F13" s="55"/>
    </row>
    <row r="14" spans="1:8" ht="28.5" x14ac:dyDescent="0.25">
      <c r="A14" s="52" t="s">
        <v>124</v>
      </c>
      <c r="B14" s="53" t="s">
        <v>125</v>
      </c>
      <c r="C14" s="54" t="s">
        <v>119</v>
      </c>
      <c r="D14" s="55">
        <v>50</v>
      </c>
      <c r="E14" s="55"/>
      <c r="F14" s="55">
        <f t="shared" si="0"/>
        <v>0</v>
      </c>
    </row>
    <row r="15" spans="1:8" x14ac:dyDescent="0.25">
      <c r="A15" s="52"/>
      <c r="B15" s="53"/>
      <c r="C15" s="54"/>
      <c r="D15" s="55"/>
      <c r="E15" s="55"/>
      <c r="F15" s="55"/>
    </row>
    <row r="16" spans="1:8" ht="42.75" x14ac:dyDescent="0.25">
      <c r="A16" s="52" t="s">
        <v>126</v>
      </c>
      <c r="B16" s="53" t="s">
        <v>127</v>
      </c>
      <c r="C16" s="54" t="s">
        <v>119</v>
      </c>
      <c r="D16" s="55">
        <f>0.15*25*2</f>
        <v>7.5</v>
      </c>
      <c r="E16" s="55"/>
      <c r="F16" s="55">
        <f t="shared" si="0"/>
        <v>0</v>
      </c>
    </row>
    <row r="17" spans="1:6" ht="15.75" x14ac:dyDescent="0.25">
      <c r="A17" s="49"/>
      <c r="B17" s="53"/>
      <c r="C17" s="54"/>
      <c r="D17" s="55"/>
      <c r="E17" s="55"/>
      <c r="F17" s="55"/>
    </row>
    <row r="18" spans="1:6" ht="57" x14ac:dyDescent="0.25">
      <c r="A18" s="52" t="s">
        <v>128</v>
      </c>
      <c r="B18" s="53" t="s">
        <v>129</v>
      </c>
      <c r="C18" s="54" t="s">
        <v>10</v>
      </c>
      <c r="D18" s="55">
        <v>1</v>
      </c>
      <c r="E18" s="55"/>
      <c r="F18" s="55">
        <f t="shared" si="0"/>
        <v>0</v>
      </c>
    </row>
    <row r="19" spans="1:6" x14ac:dyDescent="0.25">
      <c r="A19" s="52"/>
      <c r="B19" s="53"/>
      <c r="C19" s="54"/>
      <c r="D19" s="55"/>
      <c r="E19" s="55"/>
      <c r="F19" s="55"/>
    </row>
    <row r="20" spans="1:6" ht="30.75" customHeight="1" x14ac:dyDescent="0.25">
      <c r="A20" s="52" t="s">
        <v>130</v>
      </c>
      <c r="B20" s="53" t="s">
        <v>131</v>
      </c>
      <c r="C20" s="54" t="s">
        <v>10</v>
      </c>
      <c r="D20" s="55">
        <v>1</v>
      </c>
      <c r="E20" s="55"/>
      <c r="F20" s="55">
        <f t="shared" si="0"/>
        <v>0</v>
      </c>
    </row>
    <row r="21" spans="1:6" x14ac:dyDescent="0.25">
      <c r="A21" s="52"/>
      <c r="B21" s="53"/>
      <c r="C21" s="54"/>
      <c r="D21" s="55"/>
      <c r="E21" s="55"/>
      <c r="F21" s="55"/>
    </row>
    <row r="22" spans="1:6" ht="61.5" customHeight="1" x14ac:dyDescent="0.25">
      <c r="A22" s="52" t="s">
        <v>132</v>
      </c>
      <c r="B22" s="53" t="s">
        <v>133</v>
      </c>
      <c r="C22" s="54" t="s">
        <v>10</v>
      </c>
      <c r="D22" s="55">
        <v>1</v>
      </c>
      <c r="E22" s="55"/>
      <c r="F22" s="55">
        <f t="shared" si="0"/>
        <v>0</v>
      </c>
    </row>
    <row r="23" spans="1:6" ht="15.75" x14ac:dyDescent="0.25">
      <c r="A23" s="49"/>
      <c r="B23" s="53"/>
      <c r="C23" s="54"/>
      <c r="D23" s="55"/>
      <c r="E23" s="55"/>
      <c r="F23" s="55"/>
    </row>
    <row r="24" spans="1:6" ht="75" customHeight="1" x14ac:dyDescent="0.25">
      <c r="A24" s="52" t="s">
        <v>134</v>
      </c>
      <c r="B24" s="53" t="s">
        <v>135</v>
      </c>
      <c r="C24" s="54" t="s">
        <v>10</v>
      </c>
      <c r="D24" s="55">
        <v>6</v>
      </c>
      <c r="E24" s="55"/>
      <c r="F24" s="55">
        <f t="shared" si="0"/>
        <v>0</v>
      </c>
    </row>
    <row r="25" spans="1:6" ht="19.5" customHeight="1" x14ac:dyDescent="0.25">
      <c r="A25" s="49"/>
      <c r="B25" s="53"/>
      <c r="C25" s="54"/>
      <c r="D25" s="55"/>
      <c r="E25" s="55"/>
      <c r="F25" s="55"/>
    </row>
    <row r="26" spans="1:6" ht="28.5" x14ac:dyDescent="0.25">
      <c r="A26" s="52" t="s">
        <v>136</v>
      </c>
      <c r="B26" s="53" t="s">
        <v>137</v>
      </c>
      <c r="C26" s="54" t="s">
        <v>10</v>
      </c>
      <c r="D26" s="55">
        <v>10</v>
      </c>
      <c r="E26" s="55"/>
      <c r="F26" s="55">
        <f t="shared" si="0"/>
        <v>0</v>
      </c>
    </row>
    <row r="27" spans="1:6" ht="19.5" customHeight="1" x14ac:dyDescent="0.25">
      <c r="B27" s="53"/>
      <c r="C27" s="54"/>
      <c r="D27" s="55"/>
      <c r="E27" s="55"/>
      <c r="F27" s="55"/>
    </row>
    <row r="28" spans="1:6" ht="28.5" x14ac:dyDescent="0.25">
      <c r="A28" s="52" t="s">
        <v>138</v>
      </c>
      <c r="B28" s="53" t="s">
        <v>139</v>
      </c>
      <c r="C28" s="54" t="s">
        <v>10</v>
      </c>
      <c r="D28" s="55">
        <v>12</v>
      </c>
      <c r="E28" s="55"/>
      <c r="F28" s="55">
        <f t="shared" si="0"/>
        <v>0</v>
      </c>
    </row>
    <row r="29" spans="1:6" ht="15.75" x14ac:dyDescent="0.25">
      <c r="A29" s="49"/>
      <c r="B29" s="53"/>
      <c r="C29" s="54"/>
      <c r="D29" s="55"/>
      <c r="E29" s="55"/>
      <c r="F29" s="55"/>
    </row>
    <row r="30" spans="1:6" ht="16.5" x14ac:dyDescent="0.25">
      <c r="A30" s="52" t="s">
        <v>140</v>
      </c>
      <c r="B30" s="53" t="s">
        <v>141</v>
      </c>
      <c r="C30" s="54" t="s">
        <v>142</v>
      </c>
      <c r="D30" s="55">
        <v>12</v>
      </c>
      <c r="E30" s="55"/>
      <c r="F30" s="55">
        <f t="shared" si="0"/>
        <v>0</v>
      </c>
    </row>
    <row r="31" spans="1:6" ht="15.75" x14ac:dyDescent="0.25">
      <c r="A31" s="49"/>
      <c r="B31" s="53"/>
      <c r="C31" s="54"/>
      <c r="D31" s="55"/>
      <c r="E31" s="55"/>
      <c r="F31" s="55"/>
    </row>
    <row r="32" spans="1:6" ht="28.5" x14ac:dyDescent="0.25">
      <c r="A32" s="52" t="s">
        <v>143</v>
      </c>
      <c r="B32" s="53" t="s">
        <v>144</v>
      </c>
      <c r="C32" s="54" t="s">
        <v>10</v>
      </c>
      <c r="D32" s="55">
        <v>18</v>
      </c>
      <c r="E32" s="55"/>
      <c r="F32" s="55">
        <f t="shared" si="0"/>
        <v>0</v>
      </c>
    </row>
    <row r="33" spans="1:6" ht="15.75" x14ac:dyDescent="0.25">
      <c r="A33" s="49"/>
      <c r="B33" s="53"/>
      <c r="C33" s="54"/>
      <c r="D33" s="55"/>
      <c r="E33" s="55"/>
      <c r="F33" s="55"/>
    </row>
    <row r="34" spans="1:6" ht="28.5" x14ac:dyDescent="0.25">
      <c r="A34" s="52" t="s">
        <v>145</v>
      </c>
      <c r="B34" s="53" t="s">
        <v>146</v>
      </c>
      <c r="C34" s="54" t="s">
        <v>10</v>
      </c>
      <c r="D34" s="55">
        <v>8</v>
      </c>
      <c r="E34" s="55"/>
      <c r="F34" s="55">
        <f t="shared" si="0"/>
        <v>0</v>
      </c>
    </row>
    <row r="35" spans="1:6" ht="15.75" x14ac:dyDescent="0.25">
      <c r="A35" s="49"/>
      <c r="B35" s="53"/>
      <c r="C35" s="54"/>
      <c r="D35" s="55"/>
      <c r="E35" s="55"/>
      <c r="F35" s="55"/>
    </row>
    <row r="36" spans="1:6" x14ac:dyDescent="0.25">
      <c r="A36" s="52" t="s">
        <v>147</v>
      </c>
      <c r="B36" s="53" t="s">
        <v>148</v>
      </c>
      <c r="C36" s="54" t="s">
        <v>10</v>
      </c>
      <c r="D36" s="55">
        <f>D32-D34</f>
        <v>10</v>
      </c>
      <c r="E36" s="55"/>
      <c r="F36" s="55">
        <f t="shared" si="0"/>
        <v>0</v>
      </c>
    </row>
    <row r="37" spans="1:6" x14ac:dyDescent="0.25">
      <c r="A37" s="52"/>
      <c r="B37" s="53"/>
      <c r="C37" s="54"/>
      <c r="D37" s="55"/>
      <c r="E37" s="55"/>
      <c r="F37" s="55"/>
    </row>
    <row r="38" spans="1:6" x14ac:dyDescent="0.25">
      <c r="A38" s="52" t="s">
        <v>149</v>
      </c>
      <c r="B38" s="53" t="s">
        <v>150</v>
      </c>
      <c r="C38" s="54" t="s">
        <v>10</v>
      </c>
      <c r="D38" s="55">
        <f>D32</f>
        <v>18</v>
      </c>
      <c r="E38" s="55"/>
      <c r="F38" s="55">
        <f t="shared" si="0"/>
        <v>0</v>
      </c>
    </row>
    <row r="39" spans="1:6" x14ac:dyDescent="0.25">
      <c r="B39" s="53"/>
      <c r="C39" s="54"/>
      <c r="D39" s="55"/>
      <c r="E39" s="55"/>
      <c r="F39" s="55"/>
    </row>
    <row r="40" spans="1:6" ht="42.75" x14ac:dyDescent="0.25">
      <c r="A40" s="52" t="s">
        <v>151</v>
      </c>
      <c r="B40" s="53" t="s">
        <v>152</v>
      </c>
      <c r="C40" s="54" t="s">
        <v>142</v>
      </c>
      <c r="D40" s="55">
        <v>12</v>
      </c>
      <c r="E40" s="55"/>
      <c r="F40" s="55">
        <f t="shared" si="0"/>
        <v>0</v>
      </c>
    </row>
    <row r="41" spans="1:6" x14ac:dyDescent="0.25">
      <c r="A41" s="52"/>
      <c r="B41" s="53"/>
      <c r="C41" s="54"/>
      <c r="D41" s="55"/>
      <c r="E41" s="55"/>
      <c r="F41" s="55"/>
    </row>
    <row r="42" spans="1:6" ht="28.5" x14ac:dyDescent="0.25">
      <c r="A42" s="52" t="s">
        <v>153</v>
      </c>
      <c r="B42" s="53" t="s">
        <v>154</v>
      </c>
      <c r="C42" s="54" t="s">
        <v>142</v>
      </c>
      <c r="D42" s="55">
        <v>12</v>
      </c>
      <c r="E42" s="55"/>
      <c r="F42" s="55">
        <f t="shared" si="0"/>
        <v>0</v>
      </c>
    </row>
    <row r="43" spans="1:6" x14ac:dyDescent="0.25">
      <c r="B43" s="53"/>
      <c r="C43" s="54"/>
      <c r="D43" s="55"/>
      <c r="E43" s="55"/>
      <c r="F43" s="55"/>
    </row>
    <row r="44" spans="1:6" ht="28.5" x14ac:dyDescent="0.25">
      <c r="A44" s="52" t="s">
        <v>155</v>
      </c>
      <c r="B44" s="53" t="s">
        <v>156</v>
      </c>
      <c r="C44" s="54" t="s">
        <v>10</v>
      </c>
      <c r="D44" s="55">
        <f>D32*2</f>
        <v>36</v>
      </c>
      <c r="E44" s="55"/>
      <c r="F44" s="55">
        <f t="shared" si="0"/>
        <v>0</v>
      </c>
    </row>
    <row r="45" spans="1:6" x14ac:dyDescent="0.25">
      <c r="B45" s="53"/>
      <c r="C45" s="54"/>
      <c r="D45" s="55"/>
      <c r="E45" s="55"/>
      <c r="F45" s="55"/>
    </row>
    <row r="46" spans="1:6" ht="28.5" x14ac:dyDescent="0.25">
      <c r="A46" s="52" t="s">
        <v>157</v>
      </c>
      <c r="B46" s="53" t="s">
        <v>158</v>
      </c>
      <c r="C46" s="54" t="s">
        <v>10</v>
      </c>
      <c r="D46" s="55">
        <f>D44</f>
        <v>36</v>
      </c>
      <c r="E46" s="55"/>
      <c r="F46" s="55">
        <f t="shared" si="0"/>
        <v>0</v>
      </c>
    </row>
    <row r="47" spans="1:6" x14ac:dyDescent="0.25">
      <c r="B47" s="53"/>
      <c r="C47" s="54"/>
      <c r="D47" s="55"/>
      <c r="E47" s="55"/>
      <c r="F47" s="55"/>
    </row>
    <row r="48" spans="1:6" x14ac:dyDescent="0.25">
      <c r="A48" s="52" t="s">
        <v>159</v>
      </c>
      <c r="B48" s="53" t="s">
        <v>160</v>
      </c>
      <c r="C48" s="54" t="s">
        <v>10</v>
      </c>
      <c r="D48" s="55">
        <f>D46+4</f>
        <v>40</v>
      </c>
      <c r="E48" s="55"/>
      <c r="F48" s="55">
        <f t="shared" si="0"/>
        <v>0</v>
      </c>
    </row>
    <row r="49" spans="1:6" x14ac:dyDescent="0.25">
      <c r="B49" s="53"/>
      <c r="C49" s="54"/>
      <c r="D49" s="55"/>
      <c r="E49" s="51"/>
      <c r="F49" s="51"/>
    </row>
    <row r="50" spans="1:6" ht="16.5" x14ac:dyDescent="0.25">
      <c r="A50" s="52" t="s">
        <v>161</v>
      </c>
      <c r="B50" s="53" t="s">
        <v>162</v>
      </c>
      <c r="C50" s="54" t="s">
        <v>142</v>
      </c>
      <c r="D50" s="55">
        <f>17+63+33+35+150</f>
        <v>298</v>
      </c>
      <c r="E50" s="55"/>
      <c r="F50" s="55">
        <f t="shared" si="0"/>
        <v>0</v>
      </c>
    </row>
    <row r="51" spans="1:6" x14ac:dyDescent="0.25">
      <c r="B51" s="57"/>
      <c r="C51" s="54"/>
      <c r="D51" s="55"/>
      <c r="E51" s="55"/>
    </row>
    <row r="52" spans="1:6" ht="28.5" x14ac:dyDescent="0.25">
      <c r="A52" s="52" t="s">
        <v>163</v>
      </c>
      <c r="B52" s="53" t="s">
        <v>164</v>
      </c>
      <c r="C52" s="54" t="s">
        <v>142</v>
      </c>
      <c r="D52" s="55">
        <f>(45+22+20+45+25+10+150)*1.2</f>
        <v>380.4</v>
      </c>
      <c r="E52" s="55"/>
      <c r="F52" s="55">
        <f t="shared" si="0"/>
        <v>0</v>
      </c>
    </row>
    <row r="53" spans="1:6" x14ac:dyDescent="0.25">
      <c r="A53" s="52"/>
      <c r="B53" s="58"/>
      <c r="C53" s="54"/>
      <c r="D53" s="59"/>
      <c r="E53" s="60"/>
    </row>
    <row r="54" spans="1:6" ht="20.25" customHeight="1" x14ac:dyDescent="0.25">
      <c r="A54" s="52" t="s">
        <v>165</v>
      </c>
      <c r="B54" s="61" t="s">
        <v>166</v>
      </c>
      <c r="C54" s="62" t="s">
        <v>10</v>
      </c>
      <c r="D54" s="63">
        <v>8</v>
      </c>
      <c r="E54" s="63"/>
      <c r="F54" s="55">
        <f t="shared" si="0"/>
        <v>0</v>
      </c>
    </row>
    <row r="55" spans="1:6" x14ac:dyDescent="0.25">
      <c r="B55" s="53"/>
      <c r="C55" s="54"/>
      <c r="D55" s="55"/>
      <c r="E55" s="55"/>
    </row>
    <row r="56" spans="1:6" ht="20.25" customHeight="1" x14ac:dyDescent="0.25">
      <c r="A56" s="52" t="s">
        <v>167</v>
      </c>
      <c r="B56" s="53" t="s">
        <v>168</v>
      </c>
      <c r="C56" s="54" t="s">
        <v>10</v>
      </c>
      <c r="D56" s="55">
        <v>8</v>
      </c>
      <c r="E56" s="55"/>
      <c r="F56" s="55">
        <f t="shared" si="0"/>
        <v>0</v>
      </c>
    </row>
    <row r="58" spans="1:6" ht="19.5" customHeight="1" x14ac:dyDescent="0.25">
      <c r="A58" s="52" t="s">
        <v>169</v>
      </c>
      <c r="B58" s="53" t="s">
        <v>170</v>
      </c>
      <c r="C58" s="54" t="s">
        <v>10</v>
      </c>
      <c r="D58" s="55">
        <v>14</v>
      </c>
      <c r="E58" s="55"/>
      <c r="F58" s="55">
        <f t="shared" si="0"/>
        <v>0</v>
      </c>
    </row>
    <row r="59" spans="1:6" ht="15.75" customHeight="1" x14ac:dyDescent="0.25"/>
    <row r="60" spans="1:6" ht="30" customHeight="1" x14ac:dyDescent="0.25">
      <c r="A60" s="52" t="s">
        <v>171</v>
      </c>
      <c r="B60" s="53" t="s">
        <v>172</v>
      </c>
      <c r="C60" s="54" t="s">
        <v>10</v>
      </c>
      <c r="D60" s="55">
        <v>3</v>
      </c>
      <c r="E60" s="55"/>
      <c r="F60" s="55">
        <f t="shared" si="0"/>
        <v>0</v>
      </c>
    </row>
    <row r="62" spans="1:6" ht="33.75" customHeight="1" x14ac:dyDescent="0.25">
      <c r="A62" s="52" t="s">
        <v>173</v>
      </c>
      <c r="B62" s="57" t="s">
        <v>174</v>
      </c>
      <c r="C62" s="54" t="s">
        <v>10</v>
      </c>
      <c r="D62" s="55">
        <v>4</v>
      </c>
      <c r="E62" s="55"/>
      <c r="F62" s="55">
        <f t="shared" si="0"/>
        <v>0</v>
      </c>
    </row>
    <row r="64" spans="1:6" ht="28.5" x14ac:dyDescent="0.25">
      <c r="A64" s="52" t="s">
        <v>175</v>
      </c>
      <c r="B64" s="53" t="s">
        <v>176</v>
      </c>
      <c r="C64" s="54" t="s">
        <v>119</v>
      </c>
      <c r="D64" s="55">
        <f>(D50+D52+D68)*0.03</f>
        <v>27.851999999999997</v>
      </c>
      <c r="E64" s="55"/>
      <c r="F64" s="55">
        <f t="shared" si="0"/>
        <v>0</v>
      </c>
    </row>
    <row r="66" spans="1:6" ht="18" customHeight="1" x14ac:dyDescent="0.25">
      <c r="A66" s="52" t="s">
        <v>177</v>
      </c>
      <c r="B66" s="53" t="s">
        <v>178</v>
      </c>
      <c r="C66" s="54" t="s">
        <v>119</v>
      </c>
      <c r="D66" s="55">
        <f>D64</f>
        <v>27.851999999999997</v>
      </c>
      <c r="E66" s="55"/>
      <c r="F66" s="55">
        <f t="shared" si="0"/>
        <v>0</v>
      </c>
    </row>
    <row r="67" spans="1:6" x14ac:dyDescent="0.25">
      <c r="B67" s="57"/>
      <c r="C67" s="54"/>
      <c r="D67" s="55"/>
      <c r="E67" s="55"/>
      <c r="F67" s="55"/>
    </row>
    <row r="68" spans="1:6" ht="29.25" x14ac:dyDescent="0.25">
      <c r="A68" s="52" t="s">
        <v>179</v>
      </c>
      <c r="B68" s="57" t="s">
        <v>180</v>
      </c>
      <c r="C68" s="54" t="s">
        <v>142</v>
      </c>
      <c r="D68" s="55">
        <v>250</v>
      </c>
      <c r="E68" s="55"/>
      <c r="F68" s="55">
        <f t="shared" si="0"/>
        <v>0</v>
      </c>
    </row>
    <row r="69" spans="1:6" x14ac:dyDescent="0.25">
      <c r="A69" s="52"/>
      <c r="B69" s="57"/>
      <c r="C69" s="54"/>
      <c r="D69" s="55"/>
      <c r="E69" s="55"/>
      <c r="F69" s="55"/>
    </row>
    <row r="70" spans="1:6" ht="16.5" x14ac:dyDescent="0.25">
      <c r="A70" s="52" t="s">
        <v>181</v>
      </c>
      <c r="B70" s="57" t="s">
        <v>182</v>
      </c>
      <c r="C70" s="54" t="s">
        <v>142</v>
      </c>
      <c r="D70" s="55">
        <v>145</v>
      </c>
      <c r="E70" s="55"/>
      <c r="F70" s="55">
        <f t="shared" si="0"/>
        <v>0</v>
      </c>
    </row>
    <row r="71" spans="1:6" x14ac:dyDescent="0.25">
      <c r="B71" s="57"/>
      <c r="C71" s="54"/>
      <c r="D71" s="55"/>
      <c r="E71" s="55"/>
      <c r="F71" s="55"/>
    </row>
    <row r="72" spans="1:6" ht="86.25" x14ac:dyDescent="0.25">
      <c r="A72" s="52" t="s">
        <v>183</v>
      </c>
      <c r="B72" s="57" t="s">
        <v>184</v>
      </c>
      <c r="C72" s="54" t="s">
        <v>10</v>
      </c>
      <c r="D72" s="55">
        <v>1</v>
      </c>
      <c r="E72" s="55"/>
      <c r="F72" s="55">
        <f t="shared" si="0"/>
        <v>0</v>
      </c>
    </row>
    <row r="73" spans="1:6" x14ac:dyDescent="0.25">
      <c r="B73" s="57"/>
      <c r="C73" s="54"/>
      <c r="D73" s="55"/>
      <c r="E73" s="55"/>
      <c r="F73" s="55"/>
    </row>
    <row r="74" spans="1:6" ht="29.25" x14ac:dyDescent="0.25">
      <c r="A74" s="52" t="s">
        <v>185</v>
      </c>
      <c r="B74" s="57" t="s">
        <v>186</v>
      </c>
      <c r="C74" s="54" t="s">
        <v>119</v>
      </c>
      <c r="D74" s="55">
        <f>2*2*2+6*1</f>
        <v>14</v>
      </c>
      <c r="E74" s="55"/>
      <c r="F74" s="55">
        <f t="shared" ref="F74:F92" si="1">D74*E74</f>
        <v>0</v>
      </c>
    </row>
    <row r="75" spans="1:6" x14ac:dyDescent="0.25">
      <c r="B75" s="57"/>
      <c r="C75" s="54"/>
      <c r="D75" s="55"/>
      <c r="E75" s="55"/>
      <c r="F75" s="55"/>
    </row>
    <row r="76" spans="1:6" ht="29.25" x14ac:dyDescent="0.25">
      <c r="A76" s="52" t="s">
        <v>187</v>
      </c>
      <c r="B76" s="57" t="s">
        <v>188</v>
      </c>
      <c r="C76" s="54" t="s">
        <v>119</v>
      </c>
      <c r="D76" s="55">
        <v>10</v>
      </c>
      <c r="E76" s="55"/>
      <c r="F76" s="55">
        <f t="shared" si="1"/>
        <v>0</v>
      </c>
    </row>
    <row r="77" spans="1:6" x14ac:dyDescent="0.25">
      <c r="B77" s="57"/>
      <c r="C77" s="54"/>
      <c r="D77" s="55"/>
      <c r="E77" s="55"/>
      <c r="F77" s="55"/>
    </row>
    <row r="78" spans="1:6" x14ac:dyDescent="0.25">
      <c r="A78" s="52" t="s">
        <v>189</v>
      </c>
      <c r="B78" s="57" t="s">
        <v>190</v>
      </c>
      <c r="C78" s="54" t="s">
        <v>10</v>
      </c>
      <c r="D78" s="55">
        <v>1</v>
      </c>
      <c r="E78" s="55"/>
      <c r="F78" s="55">
        <f t="shared" si="1"/>
        <v>0</v>
      </c>
    </row>
    <row r="79" spans="1:6" x14ac:dyDescent="0.25">
      <c r="B79" s="57"/>
      <c r="C79" s="54"/>
      <c r="D79" s="55"/>
      <c r="E79" s="55"/>
      <c r="F79" s="55"/>
    </row>
    <row r="80" spans="1:6" x14ac:dyDescent="0.25">
      <c r="A80" s="52" t="s">
        <v>191</v>
      </c>
      <c r="B80" s="57" t="s">
        <v>192</v>
      </c>
      <c r="C80" s="54" t="s">
        <v>10</v>
      </c>
      <c r="D80" s="55">
        <v>1</v>
      </c>
      <c r="E80" s="55"/>
      <c r="F80" s="55">
        <f t="shared" si="1"/>
        <v>0</v>
      </c>
    </row>
    <row r="81" spans="1:6" x14ac:dyDescent="0.25">
      <c r="B81" s="57"/>
      <c r="C81" s="54"/>
      <c r="D81" s="55"/>
      <c r="E81" s="55"/>
      <c r="F81" s="55"/>
    </row>
    <row r="82" spans="1:6" ht="29.25" x14ac:dyDescent="0.25">
      <c r="A82" s="52" t="s">
        <v>193</v>
      </c>
      <c r="B82" s="57" t="s">
        <v>194</v>
      </c>
      <c r="C82" s="54" t="s">
        <v>10</v>
      </c>
      <c r="D82" s="55">
        <v>15</v>
      </c>
      <c r="E82" s="55"/>
      <c r="F82" s="55">
        <f t="shared" si="1"/>
        <v>0</v>
      </c>
    </row>
    <row r="83" spans="1:6" x14ac:dyDescent="0.25">
      <c r="A83" s="52"/>
      <c r="B83" s="57"/>
      <c r="C83" s="54"/>
      <c r="D83" s="55"/>
      <c r="E83" s="55"/>
      <c r="F83" s="55"/>
    </row>
    <row r="84" spans="1:6" ht="57.75" x14ac:dyDescent="0.25">
      <c r="A84" s="52" t="s">
        <v>195</v>
      </c>
      <c r="B84" s="57" t="s">
        <v>196</v>
      </c>
      <c r="C84" s="54" t="s">
        <v>10</v>
      </c>
      <c r="D84" s="55">
        <v>30</v>
      </c>
      <c r="E84" s="55"/>
      <c r="F84" s="55">
        <f t="shared" si="1"/>
        <v>0</v>
      </c>
    </row>
    <row r="85" spans="1:6" x14ac:dyDescent="0.25">
      <c r="B85" s="57"/>
      <c r="C85" s="54"/>
      <c r="D85" s="55"/>
      <c r="E85" s="55"/>
      <c r="F85" s="55"/>
    </row>
    <row r="86" spans="1:6" ht="84.75" customHeight="1" x14ac:dyDescent="0.25">
      <c r="A86" s="52" t="s">
        <v>197</v>
      </c>
      <c r="B86" s="57" t="s">
        <v>198</v>
      </c>
      <c r="C86" s="54" t="s">
        <v>8</v>
      </c>
      <c r="D86" s="55">
        <v>2</v>
      </c>
      <c r="E86" s="55"/>
      <c r="F86" s="55">
        <f t="shared" si="1"/>
        <v>0</v>
      </c>
    </row>
    <row r="87" spans="1:6" x14ac:dyDescent="0.25">
      <c r="B87" s="57"/>
      <c r="C87" s="54"/>
      <c r="D87" s="55"/>
      <c r="E87" s="55"/>
      <c r="F87" s="55"/>
    </row>
    <row r="88" spans="1:6" ht="72" x14ac:dyDescent="0.25">
      <c r="A88" s="52" t="s">
        <v>199</v>
      </c>
      <c r="B88" s="57" t="s">
        <v>200</v>
      </c>
      <c r="C88" s="54" t="s">
        <v>10</v>
      </c>
      <c r="D88" s="55">
        <v>1</v>
      </c>
      <c r="E88" s="55"/>
      <c r="F88" s="55">
        <f t="shared" si="1"/>
        <v>0</v>
      </c>
    </row>
    <row r="89" spans="1:6" x14ac:dyDescent="0.25">
      <c r="B89" s="57"/>
      <c r="C89" s="54"/>
      <c r="D89" s="55"/>
      <c r="E89" s="55"/>
      <c r="F89" s="55"/>
    </row>
    <row r="90" spans="1:6" ht="29.25" x14ac:dyDescent="0.25">
      <c r="A90" s="52" t="s">
        <v>201</v>
      </c>
      <c r="B90" s="57" t="s">
        <v>202</v>
      </c>
      <c r="C90" s="54" t="s">
        <v>10</v>
      </c>
      <c r="D90" s="55">
        <v>1</v>
      </c>
      <c r="E90" s="55"/>
      <c r="F90" s="55">
        <f t="shared" si="1"/>
        <v>0</v>
      </c>
    </row>
    <row r="91" spans="1:6" x14ac:dyDescent="0.25">
      <c r="B91" s="57"/>
      <c r="C91" s="54"/>
      <c r="D91" s="55"/>
      <c r="E91" s="55"/>
      <c r="F91" s="55"/>
    </row>
    <row r="92" spans="1:6" s="66" customFormat="1" x14ac:dyDescent="0.25">
      <c r="A92" s="64" t="s">
        <v>203</v>
      </c>
      <c r="B92" s="65" t="s">
        <v>204</v>
      </c>
      <c r="C92" s="54" t="s">
        <v>10</v>
      </c>
      <c r="D92" s="55">
        <v>1</v>
      </c>
      <c r="E92" s="55"/>
      <c r="F92" s="55">
        <f t="shared" si="1"/>
        <v>0</v>
      </c>
    </row>
    <row r="93" spans="1:6" x14ac:dyDescent="0.25">
      <c r="A93" s="52"/>
      <c r="B93" s="65"/>
      <c r="C93" s="54"/>
      <c r="D93" s="55"/>
      <c r="E93" s="55"/>
      <c r="F93" s="55"/>
    </row>
    <row r="94" spans="1:6" x14ac:dyDescent="0.25">
      <c r="A94" s="52" t="s">
        <v>205</v>
      </c>
      <c r="B94" s="67" t="s">
        <v>206</v>
      </c>
      <c r="C94" s="68">
        <v>0.1</v>
      </c>
      <c r="D94" s="69">
        <f>SUM(F8:F92)</f>
        <v>0</v>
      </c>
      <c r="E94" s="69"/>
      <c r="F94" s="69">
        <f>C94*D94</f>
        <v>0</v>
      </c>
    </row>
    <row r="95" spans="1:6" x14ac:dyDescent="0.25">
      <c r="B95" s="57"/>
      <c r="C95" s="54"/>
      <c r="D95" s="55"/>
      <c r="E95" s="55" t="s">
        <v>207</v>
      </c>
    </row>
    <row r="96" spans="1:6" x14ac:dyDescent="0.25">
      <c r="B96" s="44" t="s">
        <v>208</v>
      </c>
      <c r="C96" s="45"/>
      <c r="D96" s="46" t="s">
        <v>209</v>
      </c>
      <c r="E96" s="47"/>
      <c r="F96" s="48">
        <f>SUM(F8:F95)</f>
        <v>0</v>
      </c>
    </row>
    <row r="98" spans="6:6" x14ac:dyDescent="0.25">
      <c r="F98" s="70"/>
    </row>
  </sheetData>
  <sheetProtection algorithmName="SHA-512" hashValue="YLvxtpjZEVmqUPQEXLIamUMw5z7JCdTIU3iB0YbdjnbxgJ6imD8pLEe+uXjqOd0Ih4K6ll+AAPt1ZE6MKSvYEw==" saltValue="oLaJdc4lz007lJ9zNcnTRg==" spinCount="100000" sheet="1" objects="1" scenarios="1"/>
  <protectedRanges>
    <protectedRange sqref="E1:E1048576" name="Obseg1"/>
  </protectedRanges>
  <mergeCells count="3">
    <mergeCell ref="A2:E2"/>
    <mergeCell ref="B3:E3"/>
    <mergeCell ref="B4:E4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H11" sqref="H11"/>
    </sheetView>
  </sheetViews>
  <sheetFormatPr defaultRowHeight="15" x14ac:dyDescent="0.25"/>
  <cols>
    <col min="8" max="8" width="10" bestFit="1" customWidth="1"/>
  </cols>
  <sheetData>
    <row r="2" spans="2:8" ht="31.5" x14ac:dyDescent="0.5">
      <c r="B2" s="71" t="s">
        <v>210</v>
      </c>
    </row>
    <row r="4" spans="2:8" x14ac:dyDescent="0.25">
      <c r="B4" t="s">
        <v>212</v>
      </c>
    </row>
    <row r="6" spans="2:8" x14ac:dyDescent="0.25">
      <c r="B6" t="s">
        <v>117</v>
      </c>
      <c r="C6" t="s">
        <v>211</v>
      </c>
      <c r="H6" s="72">
        <f>Sheet1!F274</f>
        <v>0</v>
      </c>
    </row>
    <row r="7" spans="2:8" x14ac:dyDescent="0.25">
      <c r="B7" t="s">
        <v>120</v>
      </c>
      <c r="C7" t="s">
        <v>109</v>
      </c>
      <c r="H7" s="72">
        <f>Sheet2!F98</f>
        <v>0</v>
      </c>
    </row>
    <row r="8" spans="2:8" x14ac:dyDescent="0.25">
      <c r="C8" s="73" t="s">
        <v>214</v>
      </c>
      <c r="H8" s="74">
        <f>SUM(H6:H7)</f>
        <v>0</v>
      </c>
    </row>
    <row r="9" spans="2:8" x14ac:dyDescent="0.25">
      <c r="C9" t="s">
        <v>105</v>
      </c>
      <c r="H9" s="72">
        <f>H8*0.22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pirih</cp:lastModifiedBy>
  <dcterms:created xsi:type="dcterms:W3CDTF">2018-10-17T12:44:10Z</dcterms:created>
  <dcterms:modified xsi:type="dcterms:W3CDTF">2019-02-19T09:16:33Z</dcterms:modified>
</cp:coreProperties>
</file>