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3" activeTab="0"/>
  </bookViews>
  <sheets>
    <sheet name="Priloga1" sheetId="1" r:id="rId1"/>
    <sheet name="Priloga2,3" sheetId="2" r:id="rId2"/>
    <sheet name="Priloga4" sheetId="3" r:id="rId3"/>
    <sheet name="Priloga 5" sheetId="4" r:id="rId4"/>
    <sheet name="Priloga 6" sheetId="5" r:id="rId5"/>
    <sheet name="Priloga 7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  <sheet name="Priloga 18" sheetId="14" r:id="rId14"/>
    <sheet name="Priloga 19" sheetId="15" r:id="rId15"/>
    <sheet name="Priloga 20,21" sheetId="16" r:id="rId16"/>
    <sheet name="Priloga 21" sheetId="17" r:id="rId17"/>
  </sheets>
  <definedNames>
    <definedName name="_xlnm.Print_Area" localSheetId="7">'Priloga 11'!$A$1:$F$35</definedName>
    <definedName name="_xlnm.Print_Area" localSheetId="8">'Priloga 12'!$A$1:$E$32</definedName>
    <definedName name="_xlnm.Print_Area" localSheetId="9">'Priloga 13'!$A$1:$E$39</definedName>
    <definedName name="_xlnm.Print_Area" localSheetId="10">'Priloga 14'!$A$1:$F$43</definedName>
    <definedName name="_xlnm.Print_Area" localSheetId="11">'Priloga 15,16'!$A$1:$E$46</definedName>
    <definedName name="_xlnm.Print_Area" localSheetId="12">'Priloga 17'!$A$1:$E$38</definedName>
    <definedName name="_xlnm.Print_Area" localSheetId="3">'Priloga 5'!$A$1:$E$55</definedName>
    <definedName name="_xlnm.Print_Area" localSheetId="4">'Priloga 6'!$A$1:$E$38</definedName>
    <definedName name="_xlnm.Print_Area" localSheetId="5">'Priloga 7'!$A$1:$E$54</definedName>
    <definedName name="_xlnm.Print_Area" localSheetId="0">'Priloga1'!$A$1:$E$40</definedName>
    <definedName name="_xlnm.Print_Area" localSheetId="1">'Priloga2,3'!$A$1:$E$55</definedName>
    <definedName name="_xlnm.Print_Area" localSheetId="2">'Priloga4'!$A$1:$E$48</definedName>
    <definedName name="_xlnm.Print_Area" localSheetId="6">'Priloga8,9,10'!$A$1:$E$37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<sst xmlns="http://schemas.openxmlformats.org/spreadsheetml/2006/main" count="749" uniqueCount="443">
  <si>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</si>
  <si>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</si>
  <si>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</si>
  <si>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</si>
  <si>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</si>
  <si>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</si>
  <si>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</si>
  <si>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</si>
  <si>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</si>
  <si>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</si>
  <si>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</si>
  <si>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</si>
  <si>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</si>
  <si>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</si>
  <si>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</si>
  <si>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</si>
  <si>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</si>
  <si>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</si>
  <si>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</si>
  <si>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</si>
  <si>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</si>
  <si>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</si>
  <si>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- sofinanciranje najemnin</t>
  </si>
  <si>
    <t>ŽIVA KULTURA</t>
  </si>
  <si>
    <t>KS GRGARSKE RAVNE - BATE</t>
  </si>
  <si>
    <t>ZIMSKA SLUŽBA</t>
  </si>
  <si>
    <t>KS OSEK-VITOVLJE</t>
  </si>
  <si>
    <t>KS OSEK - VITOVLJE</t>
  </si>
  <si>
    <t>PLAN</t>
  </si>
  <si>
    <t>1.</t>
  </si>
  <si>
    <r>
      <t xml:space="preserve">                                           proračunska postavka </t>
    </r>
    <r>
      <rPr>
        <b/>
        <sz val="10"/>
        <rFont val="Arial CE"/>
        <family val="2"/>
      </rPr>
      <t>03,17</t>
    </r>
  </si>
  <si>
    <t>Grad.in rek.</t>
  </si>
  <si>
    <t>k. ob.v KS</t>
  </si>
  <si>
    <t>PRILOGA 14</t>
  </si>
  <si>
    <r>
      <t>proračunska postavka</t>
    </r>
    <r>
      <rPr>
        <b/>
        <sz val="10"/>
        <rFont val="Arial CE"/>
        <family val="2"/>
      </rPr>
      <t xml:space="preserve"> 03,18</t>
    </r>
  </si>
  <si>
    <t>kanalizacija, JR</t>
  </si>
  <si>
    <t>pokopališče</t>
  </si>
  <si>
    <t xml:space="preserve">                          PRILOGA 17</t>
  </si>
  <si>
    <r>
      <t xml:space="preserve">                                             poračunska postavka 6</t>
    </r>
    <r>
      <rPr>
        <b/>
        <sz val="10"/>
        <rFont val="Arial CE"/>
        <family val="2"/>
      </rPr>
      <t>,09</t>
    </r>
  </si>
  <si>
    <t>2.</t>
  </si>
  <si>
    <t>OŠ Frana Erjavca:</t>
  </si>
  <si>
    <t>3.</t>
  </si>
  <si>
    <t>4.</t>
  </si>
  <si>
    <t>OŠ Dornberk:</t>
  </si>
  <si>
    <t>5.</t>
  </si>
  <si>
    <t>6.</t>
  </si>
  <si>
    <t>OŠ Šempas:</t>
  </si>
  <si>
    <t>7.</t>
  </si>
  <si>
    <t>OŠ Kozara:</t>
  </si>
  <si>
    <t>8.</t>
  </si>
  <si>
    <t>Investicijske izboljšave po vseh šolah</t>
  </si>
  <si>
    <t xml:space="preserve">                  INVESTICIJSKO VZDRŽEVANJE ŠOL</t>
  </si>
  <si>
    <t>VODOVODI</t>
  </si>
  <si>
    <t>Novogradnje</t>
  </si>
  <si>
    <t>Rekonstrukcije</t>
  </si>
  <si>
    <t>SPOMENIŠKE AKCIJE</t>
  </si>
  <si>
    <t>PRIMORSKO DRAMSKO GLEDALIŠČE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</si>
  <si>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</si>
  <si>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</si>
  <si>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</si>
  <si>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</si>
  <si>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</si>
  <si>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</si>
  <si>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r>
      <t xml:space="preserve">                                proračunska postavka </t>
    </r>
    <r>
      <rPr>
        <b/>
        <sz val="10"/>
        <rFont val="Arial CE"/>
        <family val="2"/>
      </rPr>
      <t>08,09</t>
    </r>
  </si>
  <si>
    <t xml:space="preserve">                                   PRILOGA  8</t>
  </si>
  <si>
    <r>
      <t xml:space="preserve">                                   proračunska postavka </t>
    </r>
    <r>
      <rPr>
        <b/>
        <sz val="10"/>
        <rFont val="Arial CE"/>
        <family val="2"/>
      </rPr>
      <t>09,04</t>
    </r>
  </si>
  <si>
    <r>
      <t xml:space="preserve">                                   proračunska postavka </t>
    </r>
    <r>
      <rPr>
        <b/>
        <sz val="10"/>
        <rFont val="Arial CE"/>
        <family val="2"/>
      </rPr>
      <t>09,08</t>
    </r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</si>
  <si>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</si>
  <si>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</si>
  <si>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</si>
  <si>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r>
      <t xml:space="preserve">                                        proračunska postavka </t>
    </r>
    <r>
      <rPr>
        <b/>
        <sz val="10"/>
        <rFont val="Arial CE"/>
        <family val="2"/>
      </rPr>
      <t>03,14</t>
    </r>
  </si>
  <si>
    <r>
      <t xml:space="preserve">                                                       poračunska postavka </t>
    </r>
    <r>
      <rPr>
        <b/>
        <sz val="10"/>
        <rFont val="Arial CE"/>
        <family val="2"/>
      </rPr>
      <t>03,10</t>
    </r>
  </si>
  <si>
    <t>KS GRGARSKE R. - BATE</t>
  </si>
  <si>
    <t>PRILOGA 5</t>
  </si>
  <si>
    <r>
      <t xml:space="preserve">proračunska postavka </t>
    </r>
    <r>
      <rPr>
        <b/>
        <sz val="10"/>
        <rFont val="Arial CE"/>
        <family val="2"/>
      </rPr>
      <t>03,20</t>
    </r>
  </si>
  <si>
    <t xml:space="preserve">SANACIJA IN IZGRADNJA KOMUNALNIH OBJEKTOV </t>
  </si>
  <si>
    <t>PRILOGA 6</t>
  </si>
  <si>
    <r>
      <t>proračunska postavka</t>
    </r>
    <r>
      <rPr>
        <b/>
        <sz val="10"/>
        <rFont val="Arial CE"/>
        <family val="2"/>
      </rPr>
      <t xml:space="preserve"> 03,21</t>
    </r>
  </si>
  <si>
    <t>SANACIJA KOMUNALNIH OBJEKTOV - VODOVODI</t>
  </si>
  <si>
    <t>A.</t>
  </si>
  <si>
    <t>B.</t>
  </si>
  <si>
    <t>Projektna dokumentacija in urejanje stavbnih zemljišč</t>
  </si>
  <si>
    <t>PRILOGA 11</t>
  </si>
  <si>
    <r>
      <t xml:space="preserve">                                     proračunska postavka </t>
    </r>
    <r>
      <rPr>
        <b/>
        <sz val="10"/>
        <rFont val="Arial CE"/>
        <family val="2"/>
      </rPr>
      <t>13,23</t>
    </r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</si>
  <si>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</si>
  <si>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</si>
  <si>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</si>
  <si>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</si>
  <si>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</si>
  <si>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</si>
  <si>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</si>
  <si>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</si>
  <si>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NOVA GORICA (redno vzdrževanje)</t>
  </si>
  <si>
    <t>KS SOLKAN (redno vzdrževanje)</t>
  </si>
  <si>
    <t>KS ROŽNA DOLINA (redno vzdrževanje)</t>
  </si>
  <si>
    <t>Redno vzdrževanje JR</t>
  </si>
  <si>
    <t>Opomba:</t>
  </si>
  <si>
    <t>JR - javna razsvetljava</t>
  </si>
  <si>
    <t>kanalizacija, parkirišče</t>
  </si>
  <si>
    <t>pokopališče, JR</t>
  </si>
  <si>
    <t>vodohrami, JR</t>
  </si>
  <si>
    <t>kontejnerska mesta, pokopališče, JR</t>
  </si>
  <si>
    <t>kanalizacija, pločnik, JR</t>
  </si>
  <si>
    <t>kontejnerska mesta, JR</t>
  </si>
  <si>
    <t xml:space="preserve">               PRILOGA 1</t>
  </si>
  <si>
    <r>
      <t xml:space="preserve">               proračunska postavka  </t>
    </r>
    <r>
      <rPr>
        <b/>
        <sz val="10"/>
        <rFont val="Arial CE"/>
        <family val="2"/>
      </rPr>
      <t>03,12</t>
    </r>
  </si>
  <si>
    <t>ki jo pobira javno podjetje VODOVODI IN KANALIZACIJE</t>
  </si>
  <si>
    <t xml:space="preserve">                                     PRILOGA 2</t>
  </si>
  <si>
    <r>
      <t xml:space="preserve">                                  proračunska postavka </t>
    </r>
    <r>
      <rPr>
        <b/>
        <sz val="10"/>
        <rFont val="Arial CE"/>
        <family val="2"/>
      </rPr>
      <t>03,13</t>
    </r>
  </si>
  <si>
    <t xml:space="preserve">                                 UREJANJE MESTA</t>
  </si>
  <si>
    <t xml:space="preserve">                                        PRILOGA 3</t>
  </si>
  <si>
    <r>
      <t xml:space="preserve">                                       proračunska postavka </t>
    </r>
    <r>
      <rPr>
        <b/>
        <sz val="10"/>
        <rFont val="Arial CE"/>
        <family val="2"/>
      </rPr>
      <t>03,16</t>
    </r>
  </si>
  <si>
    <t xml:space="preserve">                              DOKUMENTACIJA ZA CESTNO INFRASTRUKTURO</t>
  </si>
  <si>
    <t>VZDRŽEVANJE OSTALIH NERAZPOREJENIH JAVNIH POTI</t>
  </si>
  <si>
    <t xml:space="preserve">                             AKCIJE V KULTURI</t>
  </si>
  <si>
    <t xml:space="preserve">                          SKUPNI PROGRAM ŠPORTNE ZVEZE</t>
  </si>
  <si>
    <t xml:space="preserve">     TEKOČE VZDRŽEVANJE ŠPORTNIH POVRŠIN</t>
  </si>
  <si>
    <t xml:space="preserve">         SOFINANCIRANJE DEL NA KRAJEVNIH IN OSTALIH JAVNIH POTEH</t>
  </si>
  <si>
    <t xml:space="preserve">                    UREJANJE STAVBNIH ZEMLJIŠČ</t>
  </si>
  <si>
    <t xml:space="preserve">                                                     PRILOGA 15</t>
  </si>
  <si>
    <t xml:space="preserve">                                                               PRILOGA 16</t>
  </si>
  <si>
    <r>
      <t xml:space="preserve">                                                   poračunska postavka </t>
    </r>
    <r>
      <rPr>
        <b/>
        <sz val="10"/>
        <rFont val="Arial CE"/>
        <family val="2"/>
      </rPr>
      <t>03,11</t>
    </r>
  </si>
  <si>
    <t xml:space="preserve">                               ŠIRITEV MREŽE JAVNE RAZSVETLJAVE</t>
  </si>
  <si>
    <t>Frančiškanski samostan Kostanjevica</t>
  </si>
  <si>
    <t>Založništvo in izdajateljska dejavnost</t>
  </si>
  <si>
    <t xml:space="preserve">VSE SKUPAJ   </t>
  </si>
  <si>
    <t xml:space="preserve">SKUPAJ   </t>
  </si>
  <si>
    <r>
      <t xml:space="preserve">                                        proračunska postavka </t>
    </r>
    <r>
      <rPr>
        <b/>
        <sz val="10"/>
        <rFont val="Arial CE"/>
        <family val="2"/>
      </rPr>
      <t>13,24</t>
    </r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</si>
  <si>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</si>
  <si>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</si>
  <si>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</si>
  <si>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</si>
  <si>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</si>
  <si>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</si>
  <si>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</si>
  <si>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 xml:space="preserve">     - zamenjava strešne kritine na starem delu šole</t>
  </si>
  <si>
    <t>OŠ Čepovan:</t>
  </si>
  <si>
    <t xml:space="preserve">     - dokončanje zamenjave oken</t>
  </si>
  <si>
    <t>OŠ Solkan:</t>
  </si>
  <si>
    <t xml:space="preserve">     - nadstrešek pred kuhinjo</t>
  </si>
  <si>
    <t xml:space="preserve">     - zamenjava oken na južni fasadi</t>
  </si>
  <si>
    <t>INVESTICIJE V POSODABLJANJE CESTNEGA OMREŽJA IN PROMETNA UREDITEV</t>
  </si>
  <si>
    <t>Obvoznica Solkan (gradnja)</t>
  </si>
  <si>
    <t>Ureditev povezave kolesarske steze med Vojkovo in Vipavsko cesto</t>
  </si>
  <si>
    <t>Bonetovšče - Fajdigovšče (širitve - zidovi nadaljevanje)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</si>
  <si>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</si>
  <si>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</si>
  <si>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</si>
  <si>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</si>
  <si>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</si>
  <si>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</si>
  <si>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</si>
  <si>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</si>
  <si>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</si>
  <si>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</si>
  <si>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</si>
  <si>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</si>
  <si>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</si>
  <si>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</si>
  <si>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Asfaltne prevleke posameznih dotrajanih delov lokanih cest</t>
  </si>
  <si>
    <t>Potok - pločnik in podporni zidovi</t>
  </si>
  <si>
    <t>Križišče in parkirišče pri dijaških domovih</t>
  </si>
  <si>
    <t>Borojevičeva cesta v Čepovanu</t>
  </si>
  <si>
    <t>Vogrsko - Dombrava (rekonstrukcija)</t>
  </si>
  <si>
    <t>Avtobusno postajališče Volčja Draga - smer Sežana</t>
  </si>
  <si>
    <t>Križišče Ul. Tolminskih puntarjev - Gregorčičeva ul.</t>
  </si>
  <si>
    <t>Asfaltacija ceste Lokovec</t>
  </si>
  <si>
    <t>Ureditev ceste skozi Ozeljan - II. faza (po izgradnji kanalizacije)</t>
  </si>
  <si>
    <t>Ureditev križišča in dostopa do OŠ Ledine na Cankarjevi ulici</t>
  </si>
  <si>
    <t>Pridobivanje uporabnih dovoljenj za objekte v preteklem obdobju</t>
  </si>
  <si>
    <t>Asfaltna prevleka ceste skozi Britof do pokopališča na Vogrskem</t>
  </si>
  <si>
    <t>Ureditev pločnikov z odvodnjavanjem v Grgarju ob regionalni cesti</t>
  </si>
  <si>
    <t>Grgar - Čepovan</t>
  </si>
  <si>
    <t>urejanje sprehajalnih poti, itd.)</t>
  </si>
  <si>
    <t>Parkirišče v Solkanu (Pod vinogradi)</t>
  </si>
  <si>
    <t>Sanacija viaduktnega objekta - ul. Gradnikove brigade (kompletacija)</t>
  </si>
  <si>
    <t>Ureditev parka Rafut</t>
  </si>
  <si>
    <t>Ul. Tolminskih puntarjev (križišče z Vojkovo ul. in Vodovodno potjo)</t>
  </si>
  <si>
    <t>Vodovodna pot - idejni projekt</t>
  </si>
  <si>
    <t>Pločnik Volčja Draga - idejni projekt</t>
  </si>
  <si>
    <t>zasnove novih cestnih povezav</t>
  </si>
  <si>
    <t>Izmere javnih poti, kataster cest, banka cestnih podatkov</t>
  </si>
  <si>
    <t>Dopolnitev dokumentacije za pridobitev uporabnih dovoljenj že zgrajenih</t>
  </si>
  <si>
    <t>cestnih priključkov in parkirišč</t>
  </si>
  <si>
    <t>Idejni projekt za pločnik Draga - Dornberk</t>
  </si>
  <si>
    <t>Ureditev pasu za leve zavijalce v Šmihelu (sofinanciranje)</t>
  </si>
  <si>
    <t>Dostopna cesta Mandrija</t>
  </si>
  <si>
    <t>Cesta čez Pristavo - idejni projekt</t>
  </si>
  <si>
    <t>Ureditev ceste, pločnika in JR v Renčah (Tureli)</t>
  </si>
  <si>
    <t>Projekti kolesarske poti Solkan - Plave</t>
  </si>
  <si>
    <t>Dokumentacija za ureditev manjših vodovodnih zajetij in vodovodov v upravljanju KS</t>
  </si>
  <si>
    <t>Projektna dokumentacija napajanja visokih vodooskrbnih con mesta</t>
  </si>
  <si>
    <t>Dokumentacija za javno razsvetljavo</t>
  </si>
  <si>
    <t>Šempas, Renče, Ravnica, Volčja Draga, Gradišče, Oševljek, Vrh, Branik,</t>
  </si>
  <si>
    <t>Projekt kanalizacije - C. 25, junija v Novi Gorici (lokacijska dok. in posnetki)</t>
  </si>
  <si>
    <t xml:space="preserve">Dokumentacija za poslovilno dvorano in poslovilne objekte na pokopališču </t>
  </si>
  <si>
    <t>Stara Gora</t>
  </si>
  <si>
    <t>soglasja, idejne zasnove in idejni projekti</t>
  </si>
  <si>
    <t>do št. 21/a in do zaselka Lokvica in Guno</t>
  </si>
  <si>
    <t>proti izviru Lijaka do št. 15, 16</t>
  </si>
  <si>
    <t>Zabrdo, Grgar - Fobca</t>
  </si>
  <si>
    <t>Infrastruktura Kajak center Solkan</t>
  </si>
  <si>
    <t>Solkan - spojitev  zbirnega bazena s kanalom "A"</t>
  </si>
  <si>
    <t>Dokončanje fekalnega kanala "A" v Soški ulici v Solkanu</t>
  </si>
  <si>
    <t>Izgradnja črpališča za kanalizacijo na Klancu s povezavo kanalizacije</t>
  </si>
  <si>
    <t>Čistilna naprava Bolnišnica Stara Gora</t>
  </si>
  <si>
    <t xml:space="preserve">Sanacija garažne hiše PH 2 </t>
  </si>
  <si>
    <t>Ureditev meteorne odvodnje v Spodnjem Lemovem (Volčja Draga)</t>
  </si>
  <si>
    <t>Lokatonci</t>
  </si>
  <si>
    <t>Rezervoar Damber I. - črpališče</t>
  </si>
  <si>
    <t>Vodovod Bate - črpališče</t>
  </si>
  <si>
    <t>Vodovod Banjšice (Kuščarji - Mokrini) cca 400 m</t>
  </si>
  <si>
    <t>Banjšice</t>
  </si>
  <si>
    <t>Lijak</t>
  </si>
  <si>
    <t>Renče</t>
  </si>
  <si>
    <t>Ozeljan pri cerkvi</t>
  </si>
  <si>
    <t>Rekonstrukcija vodovoda v Braniku ob šoli</t>
  </si>
  <si>
    <t>mrliška vežica, JR</t>
  </si>
  <si>
    <t>pokopališče, kanalizacija</t>
  </si>
  <si>
    <t>pkopališki zid, ograja, JR</t>
  </si>
  <si>
    <t>kanalizacija, pokopališče</t>
  </si>
  <si>
    <t>sanacija vodovodov, JR</t>
  </si>
  <si>
    <t>kanalizacija</t>
  </si>
  <si>
    <t>fontana, pokopališče</t>
  </si>
  <si>
    <t>parkirišče, pokopališče</t>
  </si>
  <si>
    <t>pokopališče, pokop. zid, ograje, čakalnica</t>
  </si>
  <si>
    <t>podporni zid, pokopališče, JR</t>
  </si>
  <si>
    <t>Območje Mlac Ozeljan</t>
  </si>
  <si>
    <t>Ostala območja</t>
  </si>
  <si>
    <t>Komunalna oprema novega naselja Boršt - Vogrsko</t>
  </si>
  <si>
    <t>Ostale dopolnilne dokumentacije</t>
  </si>
  <si>
    <t>Nova razsvetljava ulic (M. Klemenčiča, J. Makuca - nadaljevanje)</t>
  </si>
  <si>
    <t>Dopolnitev javne mreže v mestu (razsvetljava pešpoti -</t>
  </si>
  <si>
    <t>Dopolnitev javne mreže ob Kidričevi ul. 26 in ostalih</t>
  </si>
  <si>
    <t>starejših nerazsvetljenih delih mesta</t>
  </si>
  <si>
    <t>Dograditev JR Žabji kraj - Ul. XXX. Divizije</t>
  </si>
  <si>
    <t>odstranitev arhitektonskih ovir</t>
  </si>
  <si>
    <t>Obvoznica Renče (načrti PGD in PZI, odkupi zemljišč)</t>
  </si>
  <si>
    <t>in ureditev dveh nivojskih železniških prehodov v Prvačini</t>
  </si>
  <si>
    <t xml:space="preserve">Trnovo - Voglarji </t>
  </si>
  <si>
    <t xml:space="preserve">Branik </t>
  </si>
  <si>
    <t>Ozeljan</t>
  </si>
  <si>
    <t>Šempas</t>
  </si>
  <si>
    <t>Kolesarska steza Nova Gorica-Rožna Dolina- izvedba priključka na Rafut</t>
  </si>
  <si>
    <t>Prometna ureditev, signalizacija, ukrepi za umirjanje prometa in</t>
  </si>
  <si>
    <t>Dostopna cesta do zavarovanega železniškega prehoda Prvačina</t>
  </si>
  <si>
    <t>Hortikulturna ureditev mesta</t>
  </si>
  <si>
    <t>Sredstva za nabavo komunalne opreme (koši, klopi, stojala za kolesa)</t>
  </si>
  <si>
    <t>Podaljšek ul. K. Lavriča in križišča z Vojkovo ulico, idejni projekt</t>
  </si>
  <si>
    <t>Dokumentacija črpališča in vodovoda Čepovan - Dol</t>
  </si>
  <si>
    <t>Dokumentacija za infrastrukturo na ulici Strma pot - Pristava</t>
  </si>
  <si>
    <t>Rutarjeva - Trubarjeva - Škrabčeva ul. - nadaljevanje)</t>
  </si>
  <si>
    <t>Pločnik in prevleka - Kekčeva pot (delno)</t>
  </si>
  <si>
    <t>Preplastitev lokalne ceste Rožna Dolina - Stara Gora</t>
  </si>
  <si>
    <t>obnova javnih površin ob stanovanjskih blokih, označevanje kolesarskih stez,</t>
  </si>
  <si>
    <t xml:space="preserve">Mirujoči promet (obnova in razširitev javnih parkirnih mest, obnova pločnikov, </t>
  </si>
  <si>
    <t>Sanacija ploščadi med občinsko stavbo in Novo KBM (dokumentacija)</t>
  </si>
  <si>
    <t>Podaljšek ulice Gradnikove brigade do obvoznice Solkan ( IP )</t>
  </si>
  <si>
    <t>Študija čiščenja odpadnih voda na Banjški planoti</t>
  </si>
  <si>
    <t>Ravnica I.</t>
  </si>
  <si>
    <t>Dalinjski nadzor črpališč</t>
  </si>
  <si>
    <t>Javna razsvetljava med Prvomajsko, Erjavčevo in Bidovčevo</t>
  </si>
  <si>
    <t>KS ČEPOVAN; adaptacija dvorane v kulturnem domu, odkup</t>
  </si>
  <si>
    <t>objekta za trgovino</t>
  </si>
  <si>
    <t>KS GRGAR; ureditev ogrevanja in garderob v kulturnem domu</t>
  </si>
  <si>
    <t>KS KROMBERK - LOKE; prekritje strehe, okna in tlak v domu KS</t>
  </si>
  <si>
    <t>KS NOVA GORICA; obnova doma KS</t>
  </si>
  <si>
    <t>KS PRVAČINA; dokončanje del na kulturnem domu</t>
  </si>
  <si>
    <t>KS RAVNICA; ureditev kulturnega doma</t>
  </si>
  <si>
    <t>KS RENČE; streha, žlebovi, okna in sanitarije v zadružnem domu</t>
  </si>
  <si>
    <t>kulturnem domu</t>
  </si>
  <si>
    <t>KS BRANIK; ureditev podstrešja v kulturnem domu</t>
  </si>
  <si>
    <t>KS ŠEMPAS; zamenjava strešne konstrukcije in stropa v</t>
  </si>
  <si>
    <t>1. Skupni program Športne zveze</t>
  </si>
  <si>
    <t>2. Sofinanciranje programov društev in klubov</t>
  </si>
  <si>
    <t>- sofinanciranje programov kategoriziranih športnikov</t>
  </si>
  <si>
    <t>- sofinanciranje programov ekipnih športov</t>
  </si>
  <si>
    <t>1. Javni zavod za šport Nova Gorica</t>
  </si>
  <si>
    <t>2. Ostali klubi in društva</t>
  </si>
  <si>
    <t xml:space="preserve">     - preureditev učilnice</t>
  </si>
  <si>
    <t xml:space="preserve">     - razširitev in preureditev knjižnice in računalniške učilnice</t>
  </si>
  <si>
    <t xml:space="preserve">     - ureditev požarne varnosti</t>
  </si>
  <si>
    <t xml:space="preserve">     - prenova kotlovnice</t>
  </si>
  <si>
    <t xml:space="preserve">     - zamenjava oken v prvem nadstropju</t>
  </si>
  <si>
    <t>Kanalizacija Ozeljan, III. faza</t>
  </si>
  <si>
    <t>Kanalizacija Renče, I. faza</t>
  </si>
  <si>
    <t>Kanalizacija Dornberk, III. faza</t>
  </si>
  <si>
    <t>Kanalizacija Prvačina, II. faza (čistilna naprava)</t>
  </si>
  <si>
    <t>Kanalizacija Solkan</t>
  </si>
  <si>
    <t>Kanalizacija Nova Gorica</t>
  </si>
  <si>
    <t>Kanalizacija Ravnica</t>
  </si>
  <si>
    <t>Delež MONG *</t>
  </si>
  <si>
    <t>* Delež Mestne občine Nova Gorica je cca 70%.</t>
  </si>
  <si>
    <t>- Goriški vrtiljak</t>
  </si>
  <si>
    <t>- amaterski mladinski oder</t>
  </si>
  <si>
    <t xml:space="preserve">                                            - v Novi Gorici</t>
  </si>
  <si>
    <t>- izvenabonmajska ponudba</t>
  </si>
  <si>
    <t>- mednarodno srečanje saksofonistov</t>
  </si>
  <si>
    <t>- Glasba z vrtov sv. Frančiška</t>
  </si>
  <si>
    <t>- bogatenje programov po krajevnih skupnostih</t>
  </si>
  <si>
    <t>- nadaljevanje katalogizacije v knjižnici p. S. Škrabca</t>
  </si>
  <si>
    <t>- škrabčev projekt - nadaljevanje</t>
  </si>
  <si>
    <t xml:space="preserve">                                            - v tujini</t>
  </si>
  <si>
    <t xml:space="preserve">- mednarodno sodelovanje:      </t>
  </si>
  <si>
    <t xml:space="preserve">                                            - Lutkovni festival</t>
  </si>
  <si>
    <t>- Goriški letnik</t>
  </si>
  <si>
    <t>- S. Plahuta: Črnogorski interniranci na Primorskem</t>
  </si>
  <si>
    <t>Raziskovanje</t>
  </si>
  <si>
    <t>- Fotografska fonda v Roveretu - 1. svetovna vojna</t>
  </si>
  <si>
    <t>- gradiva o Goriškem muzeju v Gorici</t>
  </si>
  <si>
    <t>Odkup muzealij</t>
  </si>
  <si>
    <t>Razstave</t>
  </si>
  <si>
    <t>Predavanja na gradu Kromberk</t>
  </si>
  <si>
    <t>- delo z uporabniki in sodelovanje z Gorico</t>
  </si>
  <si>
    <t>- založništvo: M. Brecelj: Furlansko - slovenski slovar</t>
  </si>
  <si>
    <t>- Glasbena mladina in oder glasbene mladine</t>
  </si>
  <si>
    <t>- Podoba Slovenije - Imago Sloveniae</t>
  </si>
  <si>
    <t>- Mednarodno sodelovanje:</t>
  </si>
  <si>
    <t xml:space="preserve">                                      - Med zvoki krajev</t>
  </si>
  <si>
    <t xml:space="preserve">                                      - Dnevi makedonske kulture v Sloveniji</t>
  </si>
  <si>
    <t xml:space="preserve">                                      - September tris</t>
  </si>
  <si>
    <t>Dostopna pot do Pavšičevega naselja I. - projektna dok.</t>
  </si>
  <si>
    <t>Projektna dokumentacija za cestno infrastrukturo, soglasja, idejne</t>
  </si>
  <si>
    <t>Pločnik Šempas - projektna dokumentacija</t>
  </si>
  <si>
    <t>Bukovica - pločniki</t>
  </si>
  <si>
    <t>Nova Gorica in naselja Ravnica (projektna dokumentacija)</t>
  </si>
  <si>
    <t>Dokumentacija za kanalizacijo in čistilne naprave v naseljih Dornberk, Prvačina, Ozeljan,</t>
  </si>
  <si>
    <t>Trnovo, Voglarji (projektna dokumentacija, geodetski posnetki, presoja</t>
  </si>
  <si>
    <t>vplivov na okolje )</t>
  </si>
  <si>
    <t>Projektna dokumentacija za gradnjo komunalnih objektov in naprav,</t>
  </si>
  <si>
    <t>Doprojektiranje črpališča pitne vode na Banjšicah</t>
  </si>
  <si>
    <t>Izdelava projekta za vodovod Branik - Zgoni</t>
  </si>
  <si>
    <t>Izdelava projekta za vodovod v Šmihelu od servisa "Peugeot"</t>
  </si>
  <si>
    <t xml:space="preserve">Izdelava idejnega projektaI za vodovod Humarji -Podlaka </t>
  </si>
  <si>
    <t>Izdelava projektov za vodovod Dragovica - Grgarske Ravne</t>
  </si>
  <si>
    <t>Izdelava projektne dokumentacije  za vodovod Grgar - Bitež -</t>
  </si>
  <si>
    <t>Izdelava projektne dokumentacije za Ozeljan z vodohramom</t>
  </si>
  <si>
    <t>Odvodnik meteornih vod mesta Nova Gorica - projektna dokumentacija</t>
  </si>
  <si>
    <t>Trnovo - Voglarji (vodovod Ravnica)</t>
  </si>
  <si>
    <t>Kanalizacija Prvačina II.faza (čistilna naprava)</t>
  </si>
  <si>
    <t>proti železniški postaji</t>
  </si>
  <si>
    <t>Branik - Zgon</t>
  </si>
  <si>
    <t xml:space="preserve">                                                      SKUPAJ  A  </t>
  </si>
  <si>
    <t xml:space="preserve">                                                    SKUPAJ   A + B  </t>
  </si>
  <si>
    <t xml:space="preserve">KS LOKOVEC; ureditev prostorov v kulturnem domu </t>
  </si>
  <si>
    <t>OŠ Renče:</t>
  </si>
  <si>
    <t xml:space="preserve">     - I.faza nadzidave vrtca za knjižnico</t>
  </si>
  <si>
    <t xml:space="preserve">                                        PRILOGA 18</t>
  </si>
  <si>
    <t xml:space="preserve">                                        PRILOGA 19</t>
  </si>
  <si>
    <t xml:space="preserve">                                        PRILOGA 20</t>
  </si>
  <si>
    <t xml:space="preserve">                                        proračunska postavka 04,01</t>
  </si>
  <si>
    <t xml:space="preserve">                                        STRATEŠKI PROSTORSKI AKTI</t>
  </si>
  <si>
    <t xml:space="preserve">                                        proračunska postavka 04,02</t>
  </si>
  <si>
    <t xml:space="preserve">                                         IZVEDBENI PROSTORSKI AKTI</t>
  </si>
  <si>
    <t xml:space="preserve">                                        proračunska postavka 04,03</t>
  </si>
  <si>
    <t xml:space="preserve">                                   PROSTORSKI INFORMACIJSKI SISTEM</t>
  </si>
  <si>
    <t>Dopolnjeni osnutek sprememb in dopolnitev prostorskega plana</t>
  </si>
  <si>
    <t>Prilagoditev plana na DKN</t>
  </si>
  <si>
    <t>Osnutek nove faze sprememb in dopolnitev prostorskega plana</t>
  </si>
  <si>
    <t>Sestavine urbanistične zasnove mesta</t>
  </si>
  <si>
    <t>Strokovne podlage za poselitvena območja v občini</t>
  </si>
  <si>
    <t>Mednarodna urbanistična delavnica 2002-2003 (sodelovanje MOPE RS)</t>
  </si>
  <si>
    <t>Strokovne podlage za pripravo odloka o videzu mesta in naselij</t>
  </si>
  <si>
    <t>Strokovne podlage za oblikovanje južnega roba mesta</t>
  </si>
  <si>
    <t>Urbanistični natečaj za južni rob mesta</t>
  </si>
  <si>
    <t>Strokovne podlage za programske zasnove ureditvenih območij</t>
  </si>
  <si>
    <t>(udeležba pri naročanju načrtov in strokovnih podlag zanje)</t>
  </si>
  <si>
    <t>PUP za območje mesta – redakcija in uskladitev s planom</t>
  </si>
  <si>
    <t>Ureditveni načrt Kulturni center - sprememba</t>
  </si>
  <si>
    <t>Lokacijski načrt Ob železniški postaji</t>
  </si>
  <si>
    <t>Lokacijski načrt Ob sodišču</t>
  </si>
  <si>
    <t>Lokacijski načrt Ob gasilskem domu</t>
  </si>
  <si>
    <t>Lokacijski načrt Meblo vzhod</t>
  </si>
  <si>
    <t>Lokacijski načrt Parkovšče</t>
  </si>
  <si>
    <t>Lokacijski načrt Kolesarska pot Solkan-Plave</t>
  </si>
  <si>
    <t>Lokacijski načrt Vogrsko-center</t>
  </si>
  <si>
    <t>Lokacijski načrt Kuntava</t>
  </si>
  <si>
    <t>Lokacijski načrt Športni park Solkan</t>
  </si>
  <si>
    <t>Lokacijski načrt ŠRC Vogršček</t>
  </si>
  <si>
    <t>Lokacijski načrt Bonetovšče-Fajdigovšče</t>
  </si>
  <si>
    <t>Lokacijski načrt Rožna dolina III - sprememba</t>
  </si>
  <si>
    <t>Lokacijski načrt Trgovski center - sprememba</t>
  </si>
  <si>
    <t>(sodelovanje MID RS)</t>
  </si>
  <si>
    <t>Nadgradnja spletne storitve Prostorski Informacijski Sistem Občin PISO</t>
  </si>
  <si>
    <t>Vzdrževanje PISO</t>
  </si>
  <si>
    <t>Pridobivanje ažurnih digitalnih podatkovnih baz</t>
  </si>
  <si>
    <t>Vzpostavljanje katastra komunalnih naprav</t>
  </si>
  <si>
    <t>Kataster zelenih površin – dopolnitev</t>
  </si>
  <si>
    <t>in obveščanje prebivalcev MONG na področju ločenega zbiranja odpadkov</t>
  </si>
  <si>
    <t>Izdelava informacijskega gradiva za prvo fazo kampanje za ozaveščanje</t>
  </si>
  <si>
    <t>KS BANJŠICE; sanacija večnamenskega objekta</t>
  </si>
  <si>
    <t>KS GR. RAVNE - BATE; ureditev večnamenskega prostora</t>
  </si>
  <si>
    <t>KS ROŽNA DOLINA; dokončanje del na domu KS</t>
  </si>
  <si>
    <t xml:space="preserve">                                        PRILOGA 21</t>
  </si>
  <si>
    <t xml:space="preserve">                                        proračunska postavka 04,04</t>
  </si>
  <si>
    <t xml:space="preserve">                                                           OKOLJE</t>
  </si>
  <si>
    <t>Program varstva okolja</t>
  </si>
  <si>
    <t>Ocena tveganja zaradi onesnaževanja zraka v Novi Gorici</t>
  </si>
  <si>
    <t>Dan brez avtomobila</t>
  </si>
  <si>
    <t>Akcija kontracepcije golobov na območju mesta Nova Gorica</t>
  </si>
  <si>
    <t>Program sanacije divjih odlagališč na vodozbirnem območju</t>
  </si>
  <si>
    <t>Dopolnitev karte hrupa v primerjavi z letom 1998</t>
  </si>
  <si>
    <t>Sofinanciranje osveščevalnih in izobraževalnih programov</t>
  </si>
  <si>
    <t>(sodelovanje z MOPE RS in občinami v regiji)</t>
  </si>
  <si>
    <t>Študija izvedljivosti in upravičenosti regijskega sistema ravnanja z odpadki</t>
  </si>
  <si>
    <t>Nadzor nad kvaliteto pitne vode iz manjših vodovodov, ki nimajo upravljavca</t>
  </si>
  <si>
    <t>Lokacijski načrt Industrijska cona Bukovica-Volčja Draga</t>
  </si>
  <si>
    <t>(po pogodbi) in nadzor nad kvaliteto kopalnih vod</t>
  </si>
  <si>
    <t>Projekt za pločnik in odvodnjavanje v Grgarju</t>
  </si>
  <si>
    <t>Urejanje obrtne cone Solkan</t>
  </si>
  <si>
    <t xml:space="preserve">                             KOMUNALNI OBJEKTI IN RAZSVETLJAVA V KS</t>
  </si>
  <si>
    <t>Drugi stroški izved.pros.akt</t>
  </si>
  <si>
    <t>Drugi str.pros.inf.sist.</t>
  </si>
  <si>
    <t>Drugi str.okolja</t>
  </si>
  <si>
    <t xml:space="preserve">11. </t>
  </si>
  <si>
    <t>Drugi stroški strat.prost.ak.</t>
  </si>
  <si>
    <t xml:space="preserve">     - obveznosti iz leta 2002</t>
  </si>
  <si>
    <t>25.</t>
  </si>
  <si>
    <t>Parkirišče ob telovadnici v Prvačini</t>
  </si>
  <si>
    <t>Dostopna cesta Zmajna (dokumentacija, zemljišča, sanacija pod.zidu)</t>
  </si>
  <si>
    <t>Na Ronketu-izgradnja trafo postaje in vodovoda</t>
  </si>
  <si>
    <t>26.</t>
  </si>
  <si>
    <t>Asfaltacija ceste KS Ravne-Bate</t>
  </si>
  <si>
    <t>Sofinanciranje suhega zadrževalnika Pikol</t>
  </si>
  <si>
    <t xml:space="preserve">Sofinanciranje ureditve ceste in pločnikov Vogrsko </t>
  </si>
  <si>
    <t>KS BUKOVICA - VOLČJA DRAGA; popravilo strehe</t>
  </si>
  <si>
    <t>Zaključna dela pri montaži čistilne naprave in nadgradnja razpr.sistema</t>
  </si>
  <si>
    <t>Delna zaključitev I.faze odlagališča</t>
  </si>
  <si>
    <t>Izgradnja sortirne linije</t>
  </si>
  <si>
    <t>Izgradnja sistema za odvajanje zalednih vod</t>
  </si>
  <si>
    <t>Sanacija sistema za odvajanje meteornih vod iz SZ dela odlagališča</t>
  </si>
  <si>
    <t xml:space="preserve">KS GRADIŠČE; adaptacija objekta (fasada in osrešje) in </t>
  </si>
  <si>
    <t>ureditev spominskega parka S. Gregorčič in J. Tominc</t>
  </si>
  <si>
    <t>KS TRNOVO; ureditev dvorane, oken,tlakov, fasade v KD</t>
  </si>
  <si>
    <t>REBALANS I.</t>
  </si>
  <si>
    <t>REBALANS II.</t>
  </si>
  <si>
    <t>- Grafike iz fonda Goriškega muzeja</t>
  </si>
  <si>
    <t>- Pustovanje na Goriškem</t>
  </si>
  <si>
    <t>Drenažni sistem za sanacijo odlagališčnega polja, ki bo ločeval</t>
  </si>
  <si>
    <t>Čistila naprava za izcedne vode iz odlagališča nenevarnih odpadkov</t>
  </si>
  <si>
    <t>Zaprtje severozahodnega dela I.faze odlagališča (gradbena dela)</t>
  </si>
  <si>
    <t>Sistem za odvajanje zalednih vod(gradbena dela)</t>
  </si>
  <si>
    <t>zaledne  od izcednih vod (gradbena dela)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</si>
</sst>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  <numFmt numFmtId="168" formatCode="_-* #,##0.000\ _S_I_T_-;\-* #,##0.000\ _S_I_T_-;_-* &quot;-&quot;??\ _S_I_T_-;_-@_-"/>
    <numFmt numFmtId="169" formatCode="_-* #,##0.0\ _S_I_T_-;\-* #,##0.0\ _S_I_T_-;_-* &quot;-&quot;??\ _S_I_T_-;_-@_-"/>
    <numFmt numFmtId="170" formatCode="_-* #,##0\ _S_I_T_-;\-* #,##0\ _S_I_T_-;_-* &quot;-&quot;??\ _S_I_T_-;_-@_-"/>
    <numFmt numFmtId="171" formatCode="_-* #,##0.0000\ _S_I_T_-;\-* #,##0.0000\ _S_I_T_-;_-* &quot;-&quot;??\ _S_I_T_-;_-@_-"/>
  </numFmts>
  <fonts count="7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/>
    </xf>
    <xf numFmtId="170" fontId="0" fillId="0" borderId="0" xfId="18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8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1" sqref="B1"/>
    </sheetView>
  </sheetViews>
  <sheetFormatPr defaultColWidth="9.00390625" defaultRowHeight="13.5" customHeight="1"/>
  <cols>
    <col min="1" max="1" width="4.00390625" style="10" customWidth="1"/>
    <col min="2" max="2" width="58.125" style="10" customWidth="1"/>
    <col min="3" max="3" width="12.375" style="11" bestFit="1" customWidth="1"/>
    <col min="4" max="4" width="12.375" style="10" bestFit="1" customWidth="1"/>
    <col min="5" max="5" width="14.625" style="10" bestFit="1" customWidth="1"/>
    <col min="6" max="6" width="15.75390625" style="10" customWidth="1"/>
    <col min="7" max="7" width="15.625" style="10" bestFit="1" customWidth="1"/>
    <col min="8" max="16384" width="9.125" style="10" customWidth="1"/>
  </cols>
  <sheetData>
    <row r="1" spans="1:3" ht="15.75" customHeight="1">
      <c r="A1" s="37"/>
      <c r="B1" s="5" t="s">
        <v>104</v>
      </c>
      <c r="C1" s="38"/>
    </row>
    <row r="2" spans="1:3" s="35" customFormat="1" ht="15.75" customHeight="1">
      <c r="A2" s="17"/>
      <c r="B2" s="39" t="s">
        <v>105</v>
      </c>
      <c r="C2" s="40"/>
    </row>
    <row r="3" spans="1:3" ht="15.75" customHeight="1">
      <c r="A3" s="8"/>
      <c r="B3" s="26" t="s">
        <v>141</v>
      </c>
      <c r="C3" s="41"/>
    </row>
    <row r="4" spans="1:3" ht="13.5" customHeight="1">
      <c r="A4" s="8"/>
      <c r="B4" s="8"/>
      <c r="C4" s="41"/>
    </row>
    <row r="5" spans="3:4" ht="13.5" customHeight="1">
      <c r="C5" s="32"/>
      <c r="D5" s="32"/>
    </row>
    <row r="6" spans="3:5" ht="13.5" customHeight="1">
      <c r="C6" s="32" t="s">
        <v>28</v>
      </c>
      <c r="D6" s="1" t="s">
        <v>434</v>
      </c>
      <c r="E6" s="1" t="s">
        <v>435</v>
      </c>
    </row>
    <row r="7" spans="3:5" ht="13.5" customHeight="1">
      <c r="C7" s="32">
        <v>2003</v>
      </c>
      <c r="D7" s="5">
        <v>2003</v>
      </c>
      <c r="E7" s="5">
        <v>2003</v>
      </c>
    </row>
    <row r="8" ht="13.5" customHeight="1">
      <c r="C8" s="10"/>
    </row>
    <row r="9" spans="1:7" ht="13.5" customHeight="1">
      <c r="A9" s="22" t="s">
        <v>29</v>
      </c>
      <c r="B9" s="10" t="s">
        <v>142</v>
      </c>
      <c r="C9" s="11">
        <v>250000000</v>
      </c>
      <c r="D9" s="11">
        <f>250000000-121000000-1000000</f>
        <v>128000000</v>
      </c>
      <c r="E9" s="11">
        <f>250000000-121000000-1000000</f>
        <v>128000000</v>
      </c>
      <c r="G9" s="42"/>
    </row>
    <row r="10" spans="1:5" ht="13.5" customHeight="1">
      <c r="A10" s="22" t="s">
        <v>39</v>
      </c>
      <c r="B10" s="10" t="s">
        <v>243</v>
      </c>
      <c r="C10" s="11">
        <v>4700000</v>
      </c>
      <c r="D10" s="11">
        <f>4700000-1700000</f>
        <v>3000000</v>
      </c>
      <c r="E10" s="11">
        <f>4700000-1700000</f>
        <v>3000000</v>
      </c>
    </row>
    <row r="11" spans="1:5" ht="13.5" customHeight="1">
      <c r="A11" s="22" t="s">
        <v>41</v>
      </c>
      <c r="B11" s="10" t="s">
        <v>143</v>
      </c>
      <c r="C11" s="11">
        <v>2000000</v>
      </c>
      <c r="D11" s="11">
        <f>2000000+1000000</f>
        <v>3000000</v>
      </c>
      <c r="E11" s="11">
        <f>2000000+1000000</f>
        <v>3000000</v>
      </c>
    </row>
    <row r="12" spans="1:5" ht="13.5" customHeight="1">
      <c r="A12" s="22" t="s">
        <v>42</v>
      </c>
      <c r="B12" s="10" t="s">
        <v>252</v>
      </c>
      <c r="C12" s="11">
        <v>20000000</v>
      </c>
      <c r="D12" s="11">
        <f>20000000-15000000+15000000</f>
        <v>20000000</v>
      </c>
      <c r="E12" s="11">
        <f>20000000-15000000+15000000</f>
        <v>20000000</v>
      </c>
    </row>
    <row r="13" spans="1:5" ht="13.5" customHeight="1">
      <c r="A13" s="22" t="s">
        <v>44</v>
      </c>
      <c r="B13" s="10" t="s">
        <v>144</v>
      </c>
      <c r="C13" s="11">
        <f>18000000-1800000</f>
        <v>16200000</v>
      </c>
      <c r="D13" s="11">
        <f>18000000-1800000-5000000+5000000</f>
        <v>16200000</v>
      </c>
      <c r="E13" s="11">
        <f>18000000-1800000-5000000+5000000</f>
        <v>16200000</v>
      </c>
    </row>
    <row r="14" spans="1:5" ht="13.5" customHeight="1">
      <c r="A14" s="22" t="s">
        <v>45</v>
      </c>
      <c r="B14" s="10" t="s">
        <v>159</v>
      </c>
      <c r="C14" s="11">
        <v>41500000</v>
      </c>
      <c r="D14" s="11">
        <f>41500000-4300000</f>
        <v>37200000</v>
      </c>
      <c r="E14" s="11">
        <f>41500000-4300000</f>
        <v>37200000</v>
      </c>
    </row>
    <row r="15" spans="1:5" ht="13.5" customHeight="1">
      <c r="A15" s="22" t="s">
        <v>47</v>
      </c>
      <c r="B15" s="10" t="s">
        <v>160</v>
      </c>
      <c r="C15" s="11">
        <v>6500000</v>
      </c>
      <c r="D15" s="11">
        <f>6500000+1200000</f>
        <v>7700000</v>
      </c>
      <c r="E15" s="11">
        <f>6500000+1200000</f>
        <v>7700000</v>
      </c>
    </row>
    <row r="16" spans="1:5" ht="13.5" customHeight="1">
      <c r="A16" s="22" t="s">
        <v>49</v>
      </c>
      <c r="B16" s="10" t="s">
        <v>244</v>
      </c>
      <c r="C16" s="11">
        <v>13000000</v>
      </c>
      <c r="D16" s="11">
        <f>13000000-3000000+3000000</f>
        <v>13000000</v>
      </c>
      <c r="E16" s="11">
        <f>13000000-3000000+3000000</f>
        <v>13000000</v>
      </c>
    </row>
    <row r="17" spans="1:5" ht="13.5" customHeight="1">
      <c r="A17" s="22"/>
      <c r="B17" s="10" t="s">
        <v>236</v>
      </c>
      <c r="D17" s="42"/>
      <c r="E17" s="42"/>
    </row>
    <row r="18" spans="1:5" ht="13.5" customHeight="1">
      <c r="A18" s="22" t="s">
        <v>128</v>
      </c>
      <c r="B18" s="10" t="s">
        <v>161</v>
      </c>
      <c r="C18" s="11">
        <v>30000000</v>
      </c>
      <c r="D18" s="11">
        <f>30000000+6500000</f>
        <v>36500000</v>
      </c>
      <c r="E18" s="11">
        <f>30000000+6500000</f>
        <v>36500000</v>
      </c>
    </row>
    <row r="19" spans="1:5" ht="13.5" customHeight="1">
      <c r="A19" s="22" t="s">
        <v>129</v>
      </c>
      <c r="B19" s="10" t="s">
        <v>162</v>
      </c>
      <c r="C19" s="11">
        <v>45000000</v>
      </c>
      <c r="D19" s="11">
        <f>45000000+4000000</f>
        <v>49000000</v>
      </c>
      <c r="E19" s="11">
        <f>45000000+4000000</f>
        <v>49000000</v>
      </c>
    </row>
    <row r="20" spans="1:5" ht="13.5" customHeight="1">
      <c r="A20" s="22" t="s">
        <v>145</v>
      </c>
      <c r="B20" s="10" t="s">
        <v>163</v>
      </c>
      <c r="C20" s="11">
        <v>5000000</v>
      </c>
      <c r="D20" s="11">
        <v>5000000</v>
      </c>
      <c r="E20" s="11">
        <v>5000000</v>
      </c>
    </row>
    <row r="21" spans="1:5" ht="13.5" customHeight="1">
      <c r="A21" s="22" t="s">
        <v>146</v>
      </c>
      <c r="B21" s="10" t="s">
        <v>237</v>
      </c>
      <c r="C21" s="11">
        <v>25000000</v>
      </c>
      <c r="D21" s="11">
        <f>25000000-7000000-3000000</f>
        <v>15000000</v>
      </c>
      <c r="E21" s="11">
        <f>25000000-7000000-3000000</f>
        <v>15000000</v>
      </c>
    </row>
    <row r="22" spans="1:5" ht="13.5" customHeight="1">
      <c r="A22" s="22" t="s">
        <v>147</v>
      </c>
      <c r="B22" s="10" t="s">
        <v>424</v>
      </c>
      <c r="C22" s="11">
        <v>33000000</v>
      </c>
      <c r="D22" s="11">
        <f>33000000-3000000</f>
        <v>30000000</v>
      </c>
      <c r="E22" s="11">
        <f>33000000-3000000</f>
        <v>30000000</v>
      </c>
    </row>
    <row r="23" spans="1:5" ht="13.5" customHeight="1">
      <c r="A23" s="22" t="s">
        <v>148</v>
      </c>
      <c r="B23" s="10" t="s">
        <v>245</v>
      </c>
      <c r="C23" s="11">
        <v>12000000</v>
      </c>
      <c r="D23" s="11">
        <f>12000000-12000000</f>
        <v>0</v>
      </c>
      <c r="E23" s="11">
        <f>12000000-12000000</f>
        <v>0</v>
      </c>
    </row>
    <row r="24" spans="1:5" ht="13.5" customHeight="1">
      <c r="A24" s="22"/>
      <c r="B24" s="10" t="s">
        <v>238</v>
      </c>
      <c r="D24" s="11"/>
      <c r="E24" s="11"/>
    </row>
    <row r="25" spans="1:5" ht="13.5" customHeight="1">
      <c r="A25" s="22" t="s">
        <v>149</v>
      </c>
      <c r="B25" s="10" t="s">
        <v>419</v>
      </c>
      <c r="C25" s="11">
        <v>5000000</v>
      </c>
      <c r="D25" s="11">
        <v>5000000</v>
      </c>
      <c r="E25" s="11">
        <v>5000000</v>
      </c>
    </row>
    <row r="26" spans="1:5" ht="13.5" customHeight="1">
      <c r="A26" s="22" t="s">
        <v>150</v>
      </c>
      <c r="B26" s="10" t="s">
        <v>164</v>
      </c>
      <c r="C26" s="11">
        <v>7800000</v>
      </c>
      <c r="D26" s="11">
        <f>7800000+6000000</f>
        <v>13800000</v>
      </c>
      <c r="E26" s="11">
        <f>7800000+6000000</f>
        <v>13800000</v>
      </c>
    </row>
    <row r="27" spans="1:5" ht="13.5" customHeight="1">
      <c r="A27" s="22" t="s">
        <v>151</v>
      </c>
      <c r="B27" s="10" t="s">
        <v>165</v>
      </c>
      <c r="C27" s="11">
        <v>5000000</v>
      </c>
      <c r="D27" s="11">
        <f>5000000+1000000</f>
        <v>6000000</v>
      </c>
      <c r="E27" s="11">
        <f>5000000+1000000</f>
        <v>6000000</v>
      </c>
    </row>
    <row r="28" spans="1:5" ht="13.5" customHeight="1">
      <c r="A28" s="22" t="s">
        <v>152</v>
      </c>
      <c r="B28" s="10" t="s">
        <v>166</v>
      </c>
      <c r="C28" s="11">
        <f>3600000+15000000</f>
        <v>18600000</v>
      </c>
      <c r="D28" s="11">
        <f>3600000+15000000</f>
        <v>18600000</v>
      </c>
      <c r="E28" s="11">
        <f>3600000+15000000</f>
        <v>18600000</v>
      </c>
    </row>
    <row r="29" spans="1:5" ht="13.5" customHeight="1">
      <c r="A29" s="22" t="s">
        <v>153</v>
      </c>
      <c r="B29" s="10" t="s">
        <v>167</v>
      </c>
      <c r="C29" s="11">
        <v>10000000</v>
      </c>
      <c r="D29" s="11">
        <f>10000000+7000000</f>
        <v>17000000</v>
      </c>
      <c r="E29" s="11">
        <f>10000000+7000000</f>
        <v>17000000</v>
      </c>
    </row>
    <row r="30" spans="1:5" ht="13.5" customHeight="1">
      <c r="A30" s="22" t="s">
        <v>154</v>
      </c>
      <c r="B30" s="10" t="s">
        <v>168</v>
      </c>
      <c r="C30" s="11">
        <v>6000000</v>
      </c>
      <c r="D30" s="11">
        <f>6000000+500000</f>
        <v>6500000</v>
      </c>
      <c r="E30" s="11">
        <f>6000000+500000</f>
        <v>6500000</v>
      </c>
    </row>
    <row r="31" spans="1:5" ht="13.5" customHeight="1">
      <c r="A31" s="22" t="s">
        <v>155</v>
      </c>
      <c r="B31" s="10" t="s">
        <v>169</v>
      </c>
      <c r="C31" s="11">
        <v>5000000</v>
      </c>
      <c r="D31" s="11">
        <v>5000000</v>
      </c>
      <c r="E31" s="11">
        <v>5000000</v>
      </c>
    </row>
    <row r="32" spans="1:5" ht="13.5" customHeight="1">
      <c r="A32" s="22" t="s">
        <v>156</v>
      </c>
      <c r="B32" s="10" t="s">
        <v>170</v>
      </c>
      <c r="C32" s="11">
        <v>8000000</v>
      </c>
      <c r="D32" s="11">
        <v>8000000</v>
      </c>
      <c r="E32" s="11">
        <v>8000000</v>
      </c>
    </row>
    <row r="33" spans="1:5" ht="13.5" customHeight="1">
      <c r="A33" s="22" t="s">
        <v>157</v>
      </c>
      <c r="B33" s="10" t="s">
        <v>171</v>
      </c>
      <c r="C33" s="11">
        <v>17000000</v>
      </c>
      <c r="D33" s="11">
        <f>17000000+3000000</f>
        <v>20000000</v>
      </c>
      <c r="E33" s="11">
        <f>17000000+3000000</f>
        <v>20000000</v>
      </c>
    </row>
    <row r="34" spans="1:5" ht="13.5" customHeight="1">
      <c r="A34" s="22"/>
      <c r="B34" s="10" t="s">
        <v>172</v>
      </c>
      <c r="D34" s="11"/>
      <c r="E34" s="11"/>
    </row>
    <row r="35" spans="1:5" ht="13.5" customHeight="1">
      <c r="A35" s="22" t="s">
        <v>158</v>
      </c>
      <c r="B35" s="10" t="s">
        <v>253</v>
      </c>
      <c r="C35" s="11">
        <v>3400000</v>
      </c>
      <c r="D35" s="11">
        <f>3400000+16500000</f>
        <v>19900000</v>
      </c>
      <c r="E35" s="11">
        <f>3400000+16500000</f>
        <v>19900000</v>
      </c>
    </row>
    <row r="36" spans="1:5" ht="13.5" customHeight="1">
      <c r="A36" s="22" t="s">
        <v>417</v>
      </c>
      <c r="B36" s="27" t="s">
        <v>418</v>
      </c>
      <c r="D36" s="11">
        <v>16000000</v>
      </c>
      <c r="E36" s="11">
        <v>16000000</v>
      </c>
    </row>
    <row r="37" spans="1:5" ht="13.5" customHeight="1">
      <c r="A37" s="22" t="s">
        <v>421</v>
      </c>
      <c r="B37" s="10" t="s">
        <v>422</v>
      </c>
      <c r="D37" s="11">
        <v>5000000</v>
      </c>
      <c r="E37" s="11">
        <v>5000000</v>
      </c>
    </row>
    <row r="38" spans="1:5" s="14" customFormat="1" ht="13.5" customHeight="1">
      <c r="A38" s="22"/>
      <c r="B38" s="12" t="s">
        <v>86</v>
      </c>
      <c r="C38" s="9">
        <f>SUM(C9:C37)</f>
        <v>589700000</v>
      </c>
      <c r="D38" s="9">
        <f>SUM(D9:D37)</f>
        <v>504400000</v>
      </c>
      <c r="E38" s="9">
        <f>SUM(E9:E37)</f>
        <v>504400000</v>
      </c>
    </row>
    <row r="39" spans="1:5" ht="13.5" customHeight="1">
      <c r="A39" s="22"/>
      <c r="D39" s="11"/>
      <c r="E39" s="43"/>
    </row>
    <row r="40" spans="1:4" ht="13.5" customHeight="1">
      <c r="A40" s="22"/>
      <c r="D40" s="11"/>
    </row>
    <row r="41" spans="1:4" ht="13.5" customHeight="1">
      <c r="A41" s="22"/>
      <c r="D41" s="11"/>
    </row>
    <row r="42" ht="13.5" customHeight="1">
      <c r="D42" s="11"/>
    </row>
    <row r="43" ht="13.5" customHeight="1">
      <c r="D43" s="11"/>
    </row>
  </sheetData>
  <printOptions/>
  <pageMargins left="0.38" right="0.24" top="0.79" bottom="1.062992125984252" header="1.59" footer="0.6299212598425197"/>
  <pageSetup firstPageNumber="26" useFirstPageNumber="1" horizontalDpi="360" verticalDpi="36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1" sqref="D1"/>
    </sheetView>
  </sheetViews>
  <sheetFormatPr defaultColWidth="9.00390625" defaultRowHeight="13.5" customHeight="1"/>
  <cols>
    <col min="1" max="1" width="4.375" style="10" customWidth="1"/>
    <col min="2" max="2" width="50.875" style="10" customWidth="1"/>
    <col min="3" max="4" width="13.25390625" style="10" customWidth="1"/>
    <col min="5" max="5" width="13.25390625" style="10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69</v>
      </c>
    </row>
    <row r="2" spans="1:2" ht="15.75" customHeight="1">
      <c r="A2" s="10" t="s">
        <v>0</v>
      </c>
      <c r="B2" s="22" t="s">
        <v>70</v>
      </c>
    </row>
    <row r="3" ht="15.75" customHeight="1">
      <c r="B3" s="26" t="s">
        <v>117</v>
      </c>
    </row>
    <row r="4" ht="13.5" customHeight="1">
      <c r="B4" s="7"/>
    </row>
    <row r="5" spans="3:5" ht="13.5" customHeight="1">
      <c r="C5" s="32" t="s">
        <v>28</v>
      </c>
      <c r="D5" s="1" t="s">
        <v>434</v>
      </c>
      <c r="E5" s="1" t="s">
        <v>435</v>
      </c>
    </row>
    <row r="6" spans="3:5" ht="13.5" customHeight="1">
      <c r="C6" s="32">
        <v>2003</v>
      </c>
      <c r="D6" s="5">
        <v>2003</v>
      </c>
      <c r="E6" s="5">
        <v>2003</v>
      </c>
    </row>
    <row r="8" spans="1:5" ht="13.5" customHeight="1">
      <c r="A8" s="22">
        <v>1</v>
      </c>
      <c r="B8" s="10" t="s">
        <v>1</v>
      </c>
      <c r="C8" s="11">
        <v>650000</v>
      </c>
      <c r="D8" s="11">
        <v>650000</v>
      </c>
      <c r="E8" s="11">
        <v>650000</v>
      </c>
    </row>
    <row r="9" spans="1:5" ht="13.5" customHeight="1">
      <c r="A9" s="22">
        <v>2</v>
      </c>
      <c r="B9" s="10" t="s">
        <v>3</v>
      </c>
      <c r="C9" s="11">
        <v>962000</v>
      </c>
      <c r="D9" s="11">
        <v>962000</v>
      </c>
      <c r="E9" s="11">
        <v>962000</v>
      </c>
    </row>
    <row r="10" spans="1:5" ht="13.5" customHeight="1">
      <c r="A10" s="22">
        <v>3</v>
      </c>
      <c r="B10" s="10" t="s">
        <v>2</v>
      </c>
      <c r="C10" s="11">
        <v>1001000</v>
      </c>
      <c r="D10" s="11">
        <v>1001000</v>
      </c>
      <c r="E10" s="11">
        <v>1001000</v>
      </c>
    </row>
    <row r="11" spans="1:5" ht="13.5" customHeight="1">
      <c r="A11" s="22">
        <v>4</v>
      </c>
      <c r="B11" s="10" t="s">
        <v>14</v>
      </c>
      <c r="C11" s="11">
        <v>832000</v>
      </c>
      <c r="D11" s="11">
        <v>832000</v>
      </c>
      <c r="E11" s="11">
        <v>832000</v>
      </c>
    </row>
    <row r="12" spans="1:5" ht="13.5" customHeight="1">
      <c r="A12" s="22">
        <v>5</v>
      </c>
      <c r="B12" s="10" t="s">
        <v>15</v>
      </c>
      <c r="C12" s="11">
        <v>910000</v>
      </c>
      <c r="D12" s="11">
        <v>910000</v>
      </c>
      <c r="E12" s="11">
        <v>910000</v>
      </c>
    </row>
    <row r="13" spans="1:5" ht="13.5" customHeight="1">
      <c r="A13" s="22">
        <v>6</v>
      </c>
      <c r="B13" s="10" t="s">
        <v>4</v>
      </c>
      <c r="C13" s="11">
        <v>312000</v>
      </c>
      <c r="D13" s="11">
        <v>312000</v>
      </c>
      <c r="E13" s="11">
        <v>312000</v>
      </c>
    </row>
    <row r="14" spans="1:5" ht="13.5" customHeight="1">
      <c r="A14" s="22">
        <v>7</v>
      </c>
      <c r="B14" s="10" t="s">
        <v>5</v>
      </c>
      <c r="C14" s="11">
        <v>312000</v>
      </c>
      <c r="D14" s="11">
        <v>312000</v>
      </c>
      <c r="E14" s="11">
        <v>312000</v>
      </c>
    </row>
    <row r="15" spans="1:5" ht="13.5" customHeight="1">
      <c r="A15" s="22">
        <v>8</v>
      </c>
      <c r="B15" s="10" t="s">
        <v>24</v>
      </c>
      <c r="C15" s="11">
        <v>806000</v>
      </c>
      <c r="D15" s="11">
        <v>806000</v>
      </c>
      <c r="E15" s="11">
        <v>806000</v>
      </c>
    </row>
    <row r="16" spans="1:5" ht="13.5" customHeight="1">
      <c r="A16" s="22">
        <v>9</v>
      </c>
      <c r="B16" s="10" t="s">
        <v>6</v>
      </c>
      <c r="C16" s="11">
        <v>1638000</v>
      </c>
      <c r="D16" s="11">
        <v>1638000</v>
      </c>
      <c r="E16" s="11">
        <v>1638000</v>
      </c>
    </row>
    <row r="17" spans="1:5" ht="13.5" customHeight="1">
      <c r="A17" s="22">
        <v>10</v>
      </c>
      <c r="B17" s="10" t="s">
        <v>7</v>
      </c>
      <c r="C17" s="11">
        <v>1209000</v>
      </c>
      <c r="D17" s="11">
        <v>1209000</v>
      </c>
      <c r="E17" s="11">
        <v>1209000</v>
      </c>
    </row>
    <row r="18" spans="1:5" ht="13.5" customHeight="1">
      <c r="A18" s="22">
        <v>11</v>
      </c>
      <c r="B18" s="10" t="s">
        <v>16</v>
      </c>
      <c r="C18" s="11">
        <v>233000</v>
      </c>
      <c r="D18" s="11">
        <v>233000</v>
      </c>
      <c r="E18" s="11">
        <v>233000</v>
      </c>
    </row>
    <row r="19" spans="1:5" ht="13.5" customHeight="1">
      <c r="A19" s="22">
        <v>12</v>
      </c>
      <c r="B19" s="10" t="s">
        <v>27</v>
      </c>
      <c r="C19" s="11">
        <v>702000</v>
      </c>
      <c r="D19" s="11">
        <v>702000</v>
      </c>
      <c r="E19" s="11">
        <v>702000</v>
      </c>
    </row>
    <row r="20" spans="1:5" ht="13.5" customHeight="1">
      <c r="A20" s="22">
        <v>13</v>
      </c>
      <c r="B20" s="10" t="s">
        <v>17</v>
      </c>
      <c r="C20" s="11">
        <v>871000</v>
      </c>
      <c r="D20" s="11">
        <v>871000</v>
      </c>
      <c r="E20" s="11">
        <v>871000</v>
      </c>
    </row>
    <row r="21" spans="1:5" ht="13.5" customHeight="1">
      <c r="A21" s="22">
        <v>14</v>
      </c>
      <c r="B21" s="10" t="s">
        <v>18</v>
      </c>
      <c r="C21" s="11">
        <v>435000</v>
      </c>
      <c r="D21" s="11">
        <v>435000</v>
      </c>
      <c r="E21" s="11">
        <v>435000</v>
      </c>
    </row>
    <row r="22" spans="1:5" ht="13.5" customHeight="1">
      <c r="A22" s="22">
        <v>15</v>
      </c>
      <c r="B22" s="10" t="s">
        <v>19</v>
      </c>
      <c r="C22" s="11">
        <v>1404000</v>
      </c>
      <c r="D22" s="11">
        <v>1404000</v>
      </c>
      <c r="E22" s="11">
        <v>1404000</v>
      </c>
    </row>
    <row r="23" spans="1:5" ht="13.5" customHeight="1">
      <c r="A23" s="22">
        <v>16</v>
      </c>
      <c r="B23" s="10" t="s">
        <v>8</v>
      </c>
      <c r="C23" s="11">
        <v>1117000</v>
      </c>
      <c r="D23" s="11">
        <v>1117000</v>
      </c>
      <c r="E23" s="11">
        <v>1117000</v>
      </c>
    </row>
    <row r="24" spans="1:5" ht="13.5" customHeight="1">
      <c r="A24" s="22">
        <v>17</v>
      </c>
      <c r="B24" s="10" t="s">
        <v>9</v>
      </c>
      <c r="C24" s="11">
        <v>650160</v>
      </c>
      <c r="D24" s="11">
        <v>650160</v>
      </c>
      <c r="E24" s="11">
        <v>650160</v>
      </c>
    </row>
    <row r="25" spans="1:5" ht="13.5" customHeight="1">
      <c r="A25" s="22">
        <v>18</v>
      </c>
      <c r="B25" s="10" t="s">
        <v>10</v>
      </c>
      <c r="C25" s="11">
        <v>800000</v>
      </c>
      <c r="D25" s="11">
        <v>800000</v>
      </c>
      <c r="E25" s="11">
        <v>800000</v>
      </c>
    </row>
    <row r="26" spans="1:5" ht="13.5" customHeight="1">
      <c r="A26" s="22">
        <v>19</v>
      </c>
      <c r="B26" s="10" t="s">
        <v>11</v>
      </c>
      <c r="C26" s="11">
        <v>1300000</v>
      </c>
      <c r="D26" s="11">
        <v>1300000</v>
      </c>
      <c r="E26" s="11">
        <v>1300000</v>
      </c>
    </row>
    <row r="27" spans="1:5" ht="13.5" customHeight="1">
      <c r="A27" s="22">
        <v>20</v>
      </c>
      <c r="B27" s="10" t="s">
        <v>92</v>
      </c>
      <c r="C27" s="44">
        <v>0</v>
      </c>
      <c r="D27" s="44">
        <v>0</v>
      </c>
      <c r="E27" s="44">
        <v>0</v>
      </c>
    </row>
    <row r="28" spans="1:5" ht="13.5" customHeight="1">
      <c r="A28" s="22">
        <v>21</v>
      </c>
      <c r="B28" s="10" t="s">
        <v>93</v>
      </c>
      <c r="C28" s="44">
        <v>0</v>
      </c>
      <c r="D28" s="44">
        <v>0</v>
      </c>
      <c r="E28" s="44">
        <v>0</v>
      </c>
    </row>
    <row r="29" spans="1:5" ht="13.5" customHeight="1">
      <c r="A29" s="22">
        <v>22</v>
      </c>
      <c r="B29" s="10" t="s">
        <v>94</v>
      </c>
      <c r="C29" s="11">
        <v>850000</v>
      </c>
      <c r="D29" s="11">
        <v>850000</v>
      </c>
      <c r="E29" s="11">
        <v>850000</v>
      </c>
    </row>
    <row r="32" spans="2:5" ht="13.5" customHeight="1">
      <c r="B32" s="12" t="s">
        <v>86</v>
      </c>
      <c r="C32" s="9">
        <f>SUM(C8:C30)</f>
        <v>16994160</v>
      </c>
      <c r="D32" s="9">
        <f>SUM(D8:D30)</f>
        <v>16994160</v>
      </c>
      <c r="E32" s="9">
        <f>SUM(E8:E30)</f>
        <v>16994160</v>
      </c>
    </row>
    <row r="34" spans="2:5" ht="13.5" customHeight="1">
      <c r="B34" s="10" t="s">
        <v>25</v>
      </c>
      <c r="C34" s="11">
        <v>4860000</v>
      </c>
      <c r="D34" s="11">
        <v>4860000</v>
      </c>
      <c r="E34" s="11">
        <v>4860000</v>
      </c>
    </row>
    <row r="35" spans="2:5" ht="13.5" customHeight="1">
      <c r="B35" s="10" t="s">
        <v>113</v>
      </c>
      <c r="C35" s="11">
        <v>8244000</v>
      </c>
      <c r="D35" s="11">
        <v>8244000</v>
      </c>
      <c r="E35" s="11">
        <v>8244000</v>
      </c>
    </row>
    <row r="37" spans="2:5" ht="13.5" customHeight="1">
      <c r="B37" s="12" t="s">
        <v>91</v>
      </c>
      <c r="C37" s="9">
        <f>+C32+C34+C35</f>
        <v>30098160</v>
      </c>
      <c r="D37" s="9">
        <f>+D32+D34+D35</f>
        <v>30098160</v>
      </c>
      <c r="E37" s="9">
        <f>+E32+E34+E35</f>
        <v>30098160</v>
      </c>
    </row>
  </sheetData>
  <printOptions/>
  <pageMargins left="0.41" right="0.4" top="0.984251968503937" bottom="0.984251968503937" header="0.17" footer="0.42"/>
  <pageSetup firstPageNumber="35" useFirstPageNumber="1" horizontalDpi="360" verticalDpi="36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E1" sqref="E1"/>
    </sheetView>
  </sheetViews>
  <sheetFormatPr defaultColWidth="9.00390625" defaultRowHeight="13.5" customHeight="1"/>
  <cols>
    <col min="1" max="1" width="24.75390625" style="10" customWidth="1"/>
    <col min="2" max="3" width="14.75390625" style="11" customWidth="1"/>
    <col min="4" max="4" width="14.125" style="11" bestFit="1" customWidth="1"/>
    <col min="5" max="5" width="13.25390625" style="10" customWidth="1"/>
    <col min="6" max="6" width="23.625" style="10" customWidth="1"/>
    <col min="7" max="7" width="9.125" style="10" customWidth="1"/>
    <col min="8" max="8" width="6.125" style="10" customWidth="1"/>
    <col min="9" max="16384" width="9.125" style="10" customWidth="1"/>
  </cols>
  <sheetData>
    <row r="1" spans="2:5" ht="13.5" customHeight="1">
      <c r="B1" s="20" t="s">
        <v>33</v>
      </c>
      <c r="C1" s="20"/>
      <c r="D1" s="20"/>
      <c r="E1" s="22"/>
    </row>
    <row r="2" spans="2:5" ht="13.5" customHeight="1">
      <c r="B2" s="41" t="s">
        <v>34</v>
      </c>
      <c r="C2" s="41"/>
      <c r="D2" s="41"/>
      <c r="E2" s="22"/>
    </row>
    <row r="3" spans="2:5" ht="13.5" customHeight="1">
      <c r="B3" s="41"/>
      <c r="C3" s="41"/>
      <c r="D3" s="41"/>
      <c r="E3" s="22"/>
    </row>
    <row r="4" spans="1:5" ht="13.5" customHeight="1">
      <c r="A4" s="4" t="s">
        <v>410</v>
      </c>
      <c r="E4" s="22"/>
    </row>
    <row r="5" spans="2:5" ht="13.5" customHeight="1">
      <c r="B5" s="41"/>
      <c r="C5" s="41"/>
      <c r="D5" s="41"/>
      <c r="E5" s="22"/>
    </row>
    <row r="6" spans="1:5" ht="13.5" customHeight="1">
      <c r="A6" s="7"/>
      <c r="B6" s="4" t="s">
        <v>31</v>
      </c>
      <c r="C6" s="4" t="s">
        <v>31</v>
      </c>
      <c r="D6" s="4"/>
      <c r="E6" s="4"/>
    </row>
    <row r="7" spans="2:5" ht="13.5" customHeight="1">
      <c r="B7" s="4" t="s">
        <v>32</v>
      </c>
      <c r="C7" s="4" t="s">
        <v>32</v>
      </c>
      <c r="D7" s="4"/>
      <c r="E7" s="4"/>
    </row>
    <row r="8" spans="2:4" ht="13.5" customHeight="1">
      <c r="B8" s="20" t="s">
        <v>28</v>
      </c>
      <c r="C8" s="18" t="s">
        <v>434</v>
      </c>
      <c r="D8" s="18" t="s">
        <v>435</v>
      </c>
    </row>
    <row r="9" spans="2:4" ht="13.5" customHeight="1">
      <c r="B9" s="19">
        <v>2003</v>
      </c>
      <c r="C9" s="19">
        <v>2003</v>
      </c>
      <c r="D9" s="19">
        <v>2003</v>
      </c>
    </row>
    <row r="10" spans="2:4" ht="13.5" customHeight="1">
      <c r="B10" s="41"/>
      <c r="C10" s="41"/>
      <c r="D10" s="41"/>
    </row>
    <row r="11" spans="1:5" ht="13.5" customHeight="1">
      <c r="A11" s="10" t="s">
        <v>1</v>
      </c>
      <c r="B11" s="11">
        <v>4500000</v>
      </c>
      <c r="C11" s="11">
        <v>4500000</v>
      </c>
      <c r="D11" s="11">
        <v>4500000</v>
      </c>
      <c r="E11" s="10" t="s">
        <v>217</v>
      </c>
    </row>
    <row r="12" spans="1:5" ht="13.5" customHeight="1">
      <c r="A12" s="10" t="s">
        <v>3</v>
      </c>
      <c r="B12" s="11">
        <v>4500000</v>
      </c>
      <c r="C12" s="11">
        <v>4500000</v>
      </c>
      <c r="D12" s="11">
        <v>4500000</v>
      </c>
      <c r="E12" s="10" t="s">
        <v>35</v>
      </c>
    </row>
    <row r="13" spans="1:5" ht="13.5" customHeight="1">
      <c r="A13" s="10" t="s">
        <v>2</v>
      </c>
      <c r="B13" s="11">
        <v>4000000</v>
      </c>
      <c r="C13" s="11">
        <v>4000000</v>
      </c>
      <c r="D13" s="11">
        <v>4000000</v>
      </c>
      <c r="E13" s="10" t="s">
        <v>218</v>
      </c>
    </row>
    <row r="14" spans="1:5" ht="13.5" customHeight="1">
      <c r="A14" s="10" t="s">
        <v>14</v>
      </c>
      <c r="B14" s="11">
        <v>3500000</v>
      </c>
      <c r="C14" s="11">
        <v>3500000</v>
      </c>
      <c r="D14" s="11">
        <v>3500000</v>
      </c>
      <c r="E14" s="10" t="s">
        <v>219</v>
      </c>
    </row>
    <row r="15" spans="1:5" ht="13.5" customHeight="1">
      <c r="A15" s="10" t="s">
        <v>15</v>
      </c>
      <c r="B15" s="11">
        <v>4000000</v>
      </c>
      <c r="C15" s="11">
        <v>4000000</v>
      </c>
      <c r="D15" s="11">
        <v>4000000</v>
      </c>
      <c r="E15" s="10" t="s">
        <v>98</v>
      </c>
    </row>
    <row r="16" spans="1:5" ht="13.5" customHeight="1">
      <c r="A16" s="10" t="s">
        <v>4</v>
      </c>
      <c r="B16" s="11">
        <v>2500000</v>
      </c>
      <c r="C16" s="11">
        <v>2500000</v>
      </c>
      <c r="D16" s="11">
        <v>2500000</v>
      </c>
      <c r="E16" s="10" t="s">
        <v>35</v>
      </c>
    </row>
    <row r="17" spans="1:5" ht="13.5" customHeight="1">
      <c r="A17" s="10" t="s">
        <v>5</v>
      </c>
      <c r="B17" s="11">
        <v>4000000</v>
      </c>
      <c r="C17" s="11">
        <v>4000000</v>
      </c>
      <c r="D17" s="11">
        <v>4000000</v>
      </c>
      <c r="E17" s="10" t="s">
        <v>220</v>
      </c>
    </row>
    <row r="18" spans="1:5" ht="13.5" customHeight="1">
      <c r="A18" s="10" t="s">
        <v>72</v>
      </c>
      <c r="B18" s="11">
        <v>4000000</v>
      </c>
      <c r="C18" s="11">
        <v>4000000</v>
      </c>
      <c r="D18" s="11">
        <v>4000000</v>
      </c>
      <c r="E18" s="10" t="s">
        <v>221</v>
      </c>
    </row>
    <row r="19" spans="1:5" ht="13.5" customHeight="1">
      <c r="A19" s="10" t="s">
        <v>6</v>
      </c>
      <c r="B19" s="11">
        <v>2800000</v>
      </c>
      <c r="C19" s="11">
        <v>2800000</v>
      </c>
      <c r="D19" s="11">
        <v>2800000</v>
      </c>
      <c r="E19" s="10" t="s">
        <v>222</v>
      </c>
    </row>
    <row r="20" spans="1:5" ht="13.5" customHeight="1">
      <c r="A20" s="10" t="s">
        <v>7</v>
      </c>
      <c r="B20" s="11">
        <v>2300000</v>
      </c>
      <c r="C20" s="11">
        <v>2300000</v>
      </c>
      <c r="D20" s="11">
        <v>2300000</v>
      </c>
      <c r="E20" s="10" t="s">
        <v>100</v>
      </c>
    </row>
    <row r="21" spans="1:5" ht="13.5" customHeight="1">
      <c r="A21" s="10" t="s">
        <v>16</v>
      </c>
      <c r="B21" s="11">
        <v>2500000</v>
      </c>
      <c r="C21" s="11">
        <v>2500000</v>
      </c>
      <c r="D21" s="11">
        <v>2500000</v>
      </c>
      <c r="E21" s="10" t="s">
        <v>223</v>
      </c>
    </row>
    <row r="22" spans="1:5" ht="13.5" customHeight="1">
      <c r="A22" s="10" t="s">
        <v>26</v>
      </c>
      <c r="B22" s="11">
        <v>3000000</v>
      </c>
      <c r="C22" s="11">
        <v>3000000</v>
      </c>
      <c r="D22" s="11">
        <v>3000000</v>
      </c>
      <c r="E22" s="10" t="s">
        <v>224</v>
      </c>
    </row>
    <row r="23" spans="1:5" ht="13.5" customHeight="1">
      <c r="A23" s="10" t="s">
        <v>17</v>
      </c>
      <c r="B23" s="11">
        <v>4000000</v>
      </c>
      <c r="C23" s="11">
        <v>4000000</v>
      </c>
      <c r="D23" s="11">
        <v>4000000</v>
      </c>
      <c r="E23" s="10" t="s">
        <v>101</v>
      </c>
    </row>
    <row r="24" spans="1:5" ht="13.5" customHeight="1">
      <c r="A24" s="10" t="s">
        <v>18</v>
      </c>
      <c r="B24" s="11">
        <v>3500000</v>
      </c>
      <c r="C24" s="11">
        <v>3500000</v>
      </c>
      <c r="D24" s="11">
        <v>3500000</v>
      </c>
      <c r="E24" s="10" t="s">
        <v>36</v>
      </c>
    </row>
    <row r="25" spans="1:5" ht="13.5" customHeight="1">
      <c r="A25" s="10" t="s">
        <v>19</v>
      </c>
      <c r="B25" s="11">
        <v>3500000</v>
      </c>
      <c r="C25" s="11">
        <v>3500000</v>
      </c>
      <c r="D25" s="11">
        <f>3500000-1800000</f>
        <v>1700000</v>
      </c>
      <c r="E25" s="10" t="s">
        <v>225</v>
      </c>
    </row>
    <row r="26" spans="1:5" ht="13.5" customHeight="1">
      <c r="A26" s="10" t="s">
        <v>8</v>
      </c>
      <c r="B26" s="11">
        <v>4000000</v>
      </c>
      <c r="C26" s="11">
        <v>4000000</v>
      </c>
      <c r="D26" s="11">
        <v>4000000</v>
      </c>
      <c r="E26" s="10" t="s">
        <v>102</v>
      </c>
    </row>
    <row r="27" spans="1:5" ht="13.5" customHeight="1">
      <c r="A27" s="10" t="s">
        <v>9</v>
      </c>
      <c r="B27" s="11">
        <v>3800000</v>
      </c>
      <c r="C27" s="11">
        <v>3800000</v>
      </c>
      <c r="D27" s="11">
        <v>3800000</v>
      </c>
      <c r="E27" s="10" t="s">
        <v>36</v>
      </c>
    </row>
    <row r="28" spans="1:5" ht="13.5" customHeight="1">
      <c r="A28" s="10" t="s">
        <v>10</v>
      </c>
      <c r="B28" s="11">
        <v>3800000</v>
      </c>
      <c r="C28" s="11">
        <v>3800000</v>
      </c>
      <c r="D28" s="11">
        <v>3800000</v>
      </c>
      <c r="E28" s="10" t="s">
        <v>226</v>
      </c>
    </row>
    <row r="29" spans="1:5" ht="13.5" customHeight="1">
      <c r="A29" s="10" t="s">
        <v>11</v>
      </c>
      <c r="B29" s="11">
        <v>3800000</v>
      </c>
      <c r="C29" s="11">
        <v>3800000</v>
      </c>
      <c r="D29" s="11">
        <v>3800000</v>
      </c>
      <c r="E29" s="10" t="s">
        <v>99</v>
      </c>
    </row>
    <row r="31" spans="1:5" ht="13.5" customHeight="1">
      <c r="A31" s="10" t="s">
        <v>13</v>
      </c>
      <c r="B31" s="11">
        <v>3500000</v>
      </c>
      <c r="C31" s="11">
        <v>3500000</v>
      </c>
      <c r="D31" s="11">
        <v>3500000</v>
      </c>
      <c r="E31" s="10" t="s">
        <v>36</v>
      </c>
    </row>
    <row r="33" spans="1:5" ht="13.5" customHeight="1">
      <c r="A33" s="10" t="s">
        <v>12</v>
      </c>
      <c r="B33" s="11">
        <v>2600000</v>
      </c>
      <c r="C33" s="11">
        <v>2600000</v>
      </c>
      <c r="D33" s="11">
        <v>2600000</v>
      </c>
      <c r="E33" s="10" t="s">
        <v>103</v>
      </c>
    </row>
    <row r="34" ht="13.5" customHeight="1">
      <c r="A34" s="10" t="s">
        <v>0</v>
      </c>
    </row>
    <row r="36" spans="1:4" ht="13.5" customHeight="1">
      <c r="A36" s="12" t="s">
        <v>86</v>
      </c>
      <c r="B36" s="13">
        <f>SUM(B11:B35)</f>
        <v>74100000</v>
      </c>
      <c r="C36" s="13">
        <f>SUM(C11:C35)</f>
        <v>74100000</v>
      </c>
      <c r="D36" s="13">
        <f>SUM(D11:D35)</f>
        <v>72300000</v>
      </c>
    </row>
    <row r="37" spans="1:4" ht="13.5" customHeight="1">
      <c r="A37" s="10" t="s">
        <v>95</v>
      </c>
      <c r="B37" s="13">
        <v>23000000</v>
      </c>
      <c r="C37" s="13">
        <v>23000000</v>
      </c>
      <c r="D37" s="13">
        <v>23000000</v>
      </c>
    </row>
    <row r="39" spans="1:4" ht="13.5" customHeight="1">
      <c r="A39" s="12" t="s">
        <v>91</v>
      </c>
      <c r="B39" s="9">
        <f>+B36+B37</f>
        <v>97100000</v>
      </c>
      <c r="C39" s="9">
        <f>+C36+C37</f>
        <v>97100000</v>
      </c>
      <c r="D39" s="9">
        <f>+D36+D37</f>
        <v>95300000</v>
      </c>
    </row>
    <row r="42" ht="13.5" customHeight="1">
      <c r="A42" s="10" t="s">
        <v>96</v>
      </c>
    </row>
    <row r="43" ht="13.5" customHeight="1">
      <c r="A43" s="10" t="s">
        <v>97</v>
      </c>
    </row>
  </sheetData>
  <printOptions/>
  <pageMargins left="0.83" right="0.16" top="0.57" bottom="0.75" header="0.22" footer="0.35"/>
  <pageSetup firstPageNumber="36" useFirstPageNumber="1" horizontalDpi="360" verticalDpi="360" orientation="portrait" paperSize="9" scale="8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D1" sqref="D1"/>
    </sheetView>
  </sheetViews>
  <sheetFormatPr defaultColWidth="9.00390625" defaultRowHeight="13.5" customHeight="1"/>
  <cols>
    <col min="1" max="1" width="4.625" style="22" customWidth="1"/>
    <col min="2" max="2" width="50.75390625" style="10" customWidth="1"/>
    <col min="3" max="3" width="11.25390625" style="11" bestFit="1" customWidth="1"/>
    <col min="4" max="4" width="12.75390625" style="10" customWidth="1"/>
    <col min="5" max="5" width="13.25390625" style="10" bestFit="1" customWidth="1"/>
    <col min="6" max="16384" width="9.125" style="10" customWidth="1"/>
  </cols>
  <sheetData>
    <row r="1" spans="1:2" ht="15.75" customHeight="1">
      <c r="A1" s="5"/>
      <c r="B1" s="5" t="s">
        <v>119</v>
      </c>
    </row>
    <row r="2" ht="15.75" customHeight="1">
      <c r="B2" s="27" t="s">
        <v>71</v>
      </c>
    </row>
    <row r="3" spans="2:3" ht="15.75" customHeight="1">
      <c r="B3" s="50" t="s">
        <v>118</v>
      </c>
      <c r="C3" s="51"/>
    </row>
    <row r="6" spans="3:5" ht="13.5" customHeight="1">
      <c r="C6" s="32" t="s">
        <v>28</v>
      </c>
      <c r="D6" s="1" t="s">
        <v>434</v>
      </c>
      <c r="E6" s="1" t="s">
        <v>435</v>
      </c>
    </row>
    <row r="7" spans="3:5" ht="13.5" customHeight="1">
      <c r="C7" s="32">
        <v>2003</v>
      </c>
      <c r="D7" s="5">
        <v>2003</v>
      </c>
      <c r="E7" s="5">
        <v>2003</v>
      </c>
    </row>
    <row r="9" spans="1:3" ht="13.5" customHeight="1">
      <c r="A9" s="5" t="s">
        <v>79</v>
      </c>
      <c r="B9" s="1" t="s">
        <v>81</v>
      </c>
      <c r="C9" s="13"/>
    </row>
    <row r="11" spans="1:5" ht="13.5" customHeight="1">
      <c r="A11" s="22" t="s">
        <v>29</v>
      </c>
      <c r="B11" s="10" t="s">
        <v>227</v>
      </c>
      <c r="C11" s="11">
        <v>7000000</v>
      </c>
      <c r="D11" s="11">
        <f>7000000-3000000</f>
        <v>4000000</v>
      </c>
      <c r="E11" s="11">
        <f>7000000-3000000</f>
        <v>4000000</v>
      </c>
    </row>
    <row r="12" spans="1:5" ht="13.5" customHeight="1">
      <c r="A12" s="22" t="s">
        <v>39</v>
      </c>
      <c r="B12" s="10" t="s">
        <v>228</v>
      </c>
      <c r="C12" s="11">
        <v>12000000</v>
      </c>
      <c r="D12" s="11">
        <f>12000000+12600000</f>
        <v>24600000</v>
      </c>
      <c r="E12" s="11">
        <f>12000000+12600000</f>
        <v>24600000</v>
      </c>
    </row>
    <row r="13" spans="1:5" ht="13.5" customHeight="1">
      <c r="A13" s="22" t="s">
        <v>41</v>
      </c>
      <c r="B13" s="10" t="s">
        <v>409</v>
      </c>
      <c r="C13" s="11">
        <f>55000000+5500000</f>
        <v>60500000</v>
      </c>
      <c r="D13" s="11">
        <f>55000000+5500000-21885000</f>
        <v>38615000</v>
      </c>
      <c r="E13" s="11">
        <f>55000000+5500000-21885000</f>
        <v>38615000</v>
      </c>
    </row>
    <row r="15" spans="2:5" ht="13.5" customHeight="1">
      <c r="B15" s="16" t="s">
        <v>87</v>
      </c>
      <c r="C15" s="13">
        <f>SUM(C11:C14)</f>
        <v>79500000</v>
      </c>
      <c r="D15" s="13">
        <f>SUM(D11:D14)</f>
        <v>67215000</v>
      </c>
      <c r="E15" s="13">
        <f>SUM(E11:E14)</f>
        <v>67215000</v>
      </c>
    </row>
    <row r="17" spans="1:3" ht="13.5" customHeight="1">
      <c r="A17" s="5" t="s">
        <v>80</v>
      </c>
      <c r="B17" s="1" t="s">
        <v>85</v>
      </c>
      <c r="C17" s="13"/>
    </row>
    <row r="19" spans="1:5" ht="13.5" customHeight="1">
      <c r="A19" s="22" t="s">
        <v>29</v>
      </c>
      <c r="B19" s="10" t="s">
        <v>229</v>
      </c>
      <c r="C19" s="11">
        <v>5000000</v>
      </c>
      <c r="D19" s="11">
        <v>5000000</v>
      </c>
      <c r="E19" s="11">
        <v>5000000</v>
      </c>
    </row>
    <row r="20" spans="1:5" ht="13.5" customHeight="1">
      <c r="A20" s="22" t="s">
        <v>39</v>
      </c>
      <c r="B20" s="10" t="s">
        <v>230</v>
      </c>
      <c r="C20" s="11">
        <v>5000000</v>
      </c>
      <c r="D20" s="11">
        <v>5000000</v>
      </c>
      <c r="E20" s="11">
        <v>5000000</v>
      </c>
    </row>
    <row r="21" ht="13.5" customHeight="1">
      <c r="C21" s="10"/>
    </row>
    <row r="22" spans="2:5" ht="13.5" customHeight="1">
      <c r="B22" s="16" t="s">
        <v>88</v>
      </c>
      <c r="C22" s="13">
        <f>SUM(C19:C21)</f>
        <v>10000000</v>
      </c>
      <c r="D22" s="13">
        <f>SUM(D19:D21)</f>
        <v>10000000</v>
      </c>
      <c r="E22" s="13">
        <f>SUM(E19:E21)</f>
        <v>10000000</v>
      </c>
    </row>
    <row r="25" spans="1:5" s="4" customFormat="1" ht="13.5" customHeight="1">
      <c r="A25" s="21"/>
      <c r="B25" s="12" t="s">
        <v>89</v>
      </c>
      <c r="C25" s="9">
        <f>+C15+C22</f>
        <v>89500000</v>
      </c>
      <c r="D25" s="9">
        <f>+D15+D22</f>
        <v>77215000</v>
      </c>
      <c r="E25" s="9">
        <f>+E15+E22</f>
        <v>77215000</v>
      </c>
    </row>
    <row r="28" ht="15.75" customHeight="1">
      <c r="B28" s="1" t="s">
        <v>120</v>
      </c>
    </row>
    <row r="29" ht="15.75" customHeight="1">
      <c r="B29" s="27" t="s">
        <v>121</v>
      </c>
    </row>
    <row r="30" ht="15.75" customHeight="1">
      <c r="B30" s="4" t="s">
        <v>122</v>
      </c>
    </row>
    <row r="32" spans="3:5" ht="13.5" customHeight="1">
      <c r="C32" s="32" t="s">
        <v>28</v>
      </c>
      <c r="D32" s="1" t="s">
        <v>434</v>
      </c>
      <c r="E32" s="1" t="s">
        <v>435</v>
      </c>
    </row>
    <row r="33" spans="3:5" ht="13.5" customHeight="1">
      <c r="C33" s="32">
        <v>2003</v>
      </c>
      <c r="D33" s="5">
        <v>2003</v>
      </c>
      <c r="E33" s="5">
        <v>2003</v>
      </c>
    </row>
    <row r="34" ht="13.5" customHeight="1">
      <c r="C34" s="10"/>
    </row>
    <row r="35" spans="1:5" ht="13.5" customHeight="1">
      <c r="A35" s="22" t="s">
        <v>29</v>
      </c>
      <c r="B35" s="10" t="s">
        <v>231</v>
      </c>
      <c r="C35" s="11">
        <v>5000000</v>
      </c>
      <c r="D35" s="11">
        <v>5000000</v>
      </c>
      <c r="E35" s="11">
        <v>5000000</v>
      </c>
    </row>
    <row r="36" spans="1:5" ht="13.5" customHeight="1">
      <c r="A36" s="22" t="s">
        <v>39</v>
      </c>
      <c r="B36" s="10" t="s">
        <v>232</v>
      </c>
      <c r="C36" s="11">
        <v>3000000</v>
      </c>
      <c r="D36" s="11">
        <v>3000000</v>
      </c>
      <c r="E36" s="11">
        <v>3000000</v>
      </c>
    </row>
    <row r="37" spans="2:5" ht="13.5" customHeight="1">
      <c r="B37" s="10" t="s">
        <v>251</v>
      </c>
      <c r="D37" s="11"/>
      <c r="E37" s="11"/>
    </row>
    <row r="38" spans="1:5" ht="13.5" customHeight="1">
      <c r="A38" s="22" t="s">
        <v>41</v>
      </c>
      <c r="B38" s="10" t="s">
        <v>233</v>
      </c>
      <c r="C38" s="11">
        <v>4000000</v>
      </c>
      <c r="D38" s="11">
        <v>4000000</v>
      </c>
      <c r="E38" s="11">
        <v>4000000</v>
      </c>
    </row>
    <row r="39" spans="2:5" ht="13.5" customHeight="1">
      <c r="B39" s="10" t="s">
        <v>234</v>
      </c>
      <c r="D39" s="11"/>
      <c r="E39" s="11"/>
    </row>
    <row r="40" spans="1:5" ht="13.5" customHeight="1">
      <c r="A40" s="22" t="s">
        <v>42</v>
      </c>
      <c r="B40" s="10" t="s">
        <v>235</v>
      </c>
      <c r="C40" s="11">
        <v>4000000</v>
      </c>
      <c r="D40" s="11">
        <v>4000000</v>
      </c>
      <c r="E40" s="11">
        <v>4000000</v>
      </c>
    </row>
    <row r="41" spans="1:5" ht="13.5" customHeight="1">
      <c r="A41" s="22" t="s">
        <v>44</v>
      </c>
      <c r="B41" s="10" t="s">
        <v>261</v>
      </c>
      <c r="C41" s="11">
        <v>3600000</v>
      </c>
      <c r="D41" s="11">
        <v>3600000</v>
      </c>
      <c r="E41" s="11">
        <v>3600000</v>
      </c>
    </row>
    <row r="44" spans="2:5" ht="13.5" customHeight="1">
      <c r="B44" s="12" t="s">
        <v>86</v>
      </c>
      <c r="C44" s="9">
        <f>SUM(C35:C43)</f>
        <v>19600000</v>
      </c>
      <c r="D44" s="9">
        <f>SUM(D35:D43)</f>
        <v>19600000</v>
      </c>
      <c r="E44" s="9">
        <f>SUM(E35:E43)</f>
        <v>19600000</v>
      </c>
    </row>
  </sheetData>
  <mergeCells count="1">
    <mergeCell ref="B3:C3"/>
  </mergeCells>
  <printOptions/>
  <pageMargins left="0.41" right="0.38" top="0.79" bottom="0.8" header="0.17" footer="0.39"/>
  <pageSetup firstPageNumber="37" useFirstPageNumber="1" horizontalDpi="360" verticalDpi="36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pane ySplit="6" topLeftCell="BM7" activePane="bottomLeft" state="frozen"/>
      <selection pane="topLeft" activeCell="A1" sqref="A1"/>
      <selection pane="bottomLeft" activeCell="E4" sqref="E4"/>
    </sheetView>
  </sheetViews>
  <sheetFormatPr defaultColWidth="9.00390625" defaultRowHeight="13.5" customHeight="1"/>
  <cols>
    <col min="1" max="1" width="5.625" style="22" customWidth="1"/>
    <col min="2" max="2" width="53.125" style="10" customWidth="1"/>
    <col min="3" max="4" width="12.75390625" style="10" customWidth="1"/>
    <col min="5" max="5" width="13.125" style="10" bestFit="1" customWidth="1"/>
    <col min="6" max="16384" width="9.125" style="10" customWidth="1"/>
  </cols>
  <sheetData>
    <row r="1" spans="1:2" ht="15.75" customHeight="1">
      <c r="A1" s="5"/>
      <c r="B1" s="5" t="s">
        <v>37</v>
      </c>
    </row>
    <row r="2" ht="15.75" customHeight="1">
      <c r="B2" s="27" t="s">
        <v>38</v>
      </c>
    </row>
    <row r="3" ht="15.75" customHeight="1">
      <c r="B3" s="21" t="s">
        <v>51</v>
      </c>
    </row>
    <row r="5" spans="3:5" ht="13.5" customHeight="1">
      <c r="C5" s="32" t="s">
        <v>28</v>
      </c>
      <c r="D5" s="1" t="s">
        <v>434</v>
      </c>
      <c r="E5" s="1" t="s">
        <v>435</v>
      </c>
    </row>
    <row r="6" spans="3:5" ht="13.5" customHeight="1">
      <c r="C6" s="32">
        <v>2003</v>
      </c>
      <c r="D6" s="5">
        <v>2003</v>
      </c>
      <c r="E6" s="5">
        <v>2003</v>
      </c>
    </row>
    <row r="8" spans="1:5" ht="13.5" customHeight="1">
      <c r="A8" s="22" t="s">
        <v>29</v>
      </c>
      <c r="B8" s="24" t="s">
        <v>136</v>
      </c>
      <c r="C8" s="25">
        <v>6500000</v>
      </c>
      <c r="D8" s="25">
        <v>6500000</v>
      </c>
      <c r="E8" s="25">
        <v>6500000</v>
      </c>
    </row>
    <row r="9" spans="2:3" ht="13.5" customHeight="1">
      <c r="B9" s="10" t="s">
        <v>135</v>
      </c>
      <c r="C9" s="11"/>
    </row>
    <row r="10" ht="13.5" customHeight="1">
      <c r="C10" s="11"/>
    </row>
    <row r="11" spans="1:5" ht="13.5" customHeight="1">
      <c r="A11" s="22" t="s">
        <v>39</v>
      </c>
      <c r="B11" s="24" t="s">
        <v>43</v>
      </c>
      <c r="C11" s="11">
        <v>15700000</v>
      </c>
      <c r="D11" s="11">
        <v>15700000</v>
      </c>
      <c r="E11" s="11">
        <v>15700000</v>
      </c>
    </row>
    <row r="12" spans="2:3" ht="13.5" customHeight="1">
      <c r="B12" s="10" t="s">
        <v>137</v>
      </c>
      <c r="C12" s="11"/>
    </row>
    <row r="13" spans="2:5" ht="13.5" customHeight="1">
      <c r="B13" s="10" t="s">
        <v>279</v>
      </c>
      <c r="C13" s="11"/>
      <c r="D13" s="11"/>
      <c r="E13" s="11"/>
    </row>
    <row r="14" spans="3:5" ht="13.5" customHeight="1">
      <c r="C14" s="11"/>
      <c r="D14" s="11"/>
      <c r="E14" s="11"/>
    </row>
    <row r="15" spans="1:5" ht="13.5" customHeight="1">
      <c r="A15" s="22" t="s">
        <v>41</v>
      </c>
      <c r="B15" s="24" t="s">
        <v>40</v>
      </c>
      <c r="C15" s="11">
        <v>40000000</v>
      </c>
      <c r="D15" s="11">
        <v>40000000</v>
      </c>
      <c r="E15" s="11">
        <v>40000000</v>
      </c>
    </row>
    <row r="16" spans="2:3" ht="13.5" customHeight="1">
      <c r="B16" s="10" t="s">
        <v>280</v>
      </c>
      <c r="C16" s="11"/>
    </row>
    <row r="17" spans="2:3" ht="13.5" customHeight="1">
      <c r="B17" s="10" t="s">
        <v>281</v>
      </c>
      <c r="C17" s="11"/>
    </row>
    <row r="18" spans="2:5" ht="13.5" customHeight="1">
      <c r="B18" s="10" t="s">
        <v>416</v>
      </c>
      <c r="C18" s="11"/>
      <c r="D18" s="11">
        <v>17500000</v>
      </c>
      <c r="E18" s="11">
        <v>17500000</v>
      </c>
    </row>
    <row r="19" spans="1:3" ht="13.5" customHeight="1">
      <c r="A19" s="22" t="s">
        <v>42</v>
      </c>
      <c r="B19" s="24" t="s">
        <v>345</v>
      </c>
      <c r="C19" s="11"/>
    </row>
    <row r="20" spans="2:5" ht="13.5" customHeight="1">
      <c r="B20" s="10" t="s">
        <v>346</v>
      </c>
      <c r="C20" s="11">
        <v>13000000</v>
      </c>
      <c r="D20" s="11">
        <f>13000000+3000000</f>
        <v>16000000</v>
      </c>
      <c r="E20" s="11">
        <f>13000000+3000000</f>
        <v>16000000</v>
      </c>
    </row>
    <row r="21" ht="13.5" customHeight="1">
      <c r="C21" s="11"/>
    </row>
    <row r="22" spans="1:5" ht="13.5" customHeight="1">
      <c r="A22" s="22" t="s">
        <v>44</v>
      </c>
      <c r="B22" s="24" t="s">
        <v>138</v>
      </c>
      <c r="C22" s="11">
        <v>16500000</v>
      </c>
      <c r="D22" s="11">
        <f>16500000-4900000</f>
        <v>11600000</v>
      </c>
      <c r="E22" s="11">
        <f>16500000-4900000</f>
        <v>11600000</v>
      </c>
    </row>
    <row r="23" spans="2:3" ht="13.5" customHeight="1">
      <c r="B23" s="10" t="s">
        <v>139</v>
      </c>
      <c r="C23" s="11"/>
    </row>
    <row r="24" spans="2:3" ht="13.5" customHeight="1">
      <c r="B24" s="10" t="s">
        <v>140</v>
      </c>
      <c r="C24" s="11"/>
    </row>
    <row r="25" ht="13.5" customHeight="1">
      <c r="C25" s="44"/>
    </row>
    <row r="26" spans="1:5" ht="13.5" customHeight="1">
      <c r="A26" s="22" t="s">
        <v>45</v>
      </c>
      <c r="B26" s="24" t="s">
        <v>46</v>
      </c>
      <c r="C26" s="11">
        <v>6000000</v>
      </c>
      <c r="D26" s="11">
        <f>6000000+6000000</f>
        <v>12000000</v>
      </c>
      <c r="E26" s="11">
        <f>6000000+6000000</f>
        <v>12000000</v>
      </c>
    </row>
    <row r="27" spans="2:3" ht="13.5" customHeight="1">
      <c r="B27" s="10" t="s">
        <v>281</v>
      </c>
      <c r="C27" s="11"/>
    </row>
    <row r="28" spans="2:3" ht="13.5" customHeight="1">
      <c r="B28" s="10" t="s">
        <v>282</v>
      </c>
      <c r="C28" s="11"/>
    </row>
    <row r="29" ht="13.5" customHeight="1">
      <c r="C29" s="11"/>
    </row>
    <row r="30" spans="1:5" ht="13.5" customHeight="1">
      <c r="A30" s="22" t="s">
        <v>47</v>
      </c>
      <c r="B30" s="24" t="s">
        <v>48</v>
      </c>
      <c r="C30" s="11">
        <v>10000000</v>
      </c>
      <c r="D30" s="11">
        <v>10000000</v>
      </c>
      <c r="E30" s="11">
        <v>10000000</v>
      </c>
    </row>
    <row r="31" spans="2:3" ht="13.5" customHeight="1">
      <c r="B31" s="10" t="s">
        <v>283</v>
      </c>
      <c r="C31" s="11"/>
    </row>
    <row r="32" ht="13.5" customHeight="1">
      <c r="C32" s="11"/>
    </row>
    <row r="33" spans="1:5" ht="13.5" customHeight="1">
      <c r="A33" s="22" t="s">
        <v>49</v>
      </c>
      <c r="B33" s="10" t="s">
        <v>50</v>
      </c>
      <c r="C33" s="11">
        <v>19308780</v>
      </c>
      <c r="D33" s="11">
        <f>19308780-5000000</f>
        <v>14308780</v>
      </c>
      <c r="E33" s="11">
        <f>19308780-5000000</f>
        <v>14308780</v>
      </c>
    </row>
    <row r="37" spans="1:5" ht="13.5" customHeight="1">
      <c r="A37" s="21"/>
      <c r="B37" s="12" t="s">
        <v>86</v>
      </c>
      <c r="C37" s="9">
        <f>SUM(C8:C36)</f>
        <v>127008780</v>
      </c>
      <c r="D37" s="9">
        <f>SUM(D8:D36)</f>
        <v>143608780</v>
      </c>
      <c r="E37" s="9">
        <f>SUM(E8:E36)</f>
        <v>143608780</v>
      </c>
    </row>
  </sheetData>
  <printOptions/>
  <pageMargins left="0.43" right="0.38" top="0.984251968503937" bottom="0.984251968503937" header="0" footer="0.51"/>
  <pageSetup firstPageNumber="38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" sqref="D1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25390625" style="10" bestFit="1" customWidth="1"/>
    <col min="4" max="4" width="12.875" style="10" customWidth="1"/>
    <col min="5" max="5" width="13.125" style="10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347</v>
      </c>
    </row>
    <row r="2" spans="1:2" ht="15.75" customHeight="1">
      <c r="A2" s="10" t="s">
        <v>0</v>
      </c>
      <c r="B2" s="22" t="s">
        <v>350</v>
      </c>
    </row>
    <row r="3" ht="13.5" customHeight="1">
      <c r="B3" s="33" t="s">
        <v>351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434</v>
      </c>
      <c r="E7" s="1" t="s">
        <v>435</v>
      </c>
    </row>
    <row r="8" spans="3:5" ht="13.5" customHeight="1">
      <c r="C8" s="32">
        <v>2003</v>
      </c>
      <c r="D8" s="5">
        <v>2003</v>
      </c>
      <c r="E8" s="5">
        <v>2003</v>
      </c>
    </row>
    <row r="10" spans="1:3" ht="13.5" customHeight="1">
      <c r="A10" s="22" t="s">
        <v>29</v>
      </c>
      <c r="B10" s="10" t="s">
        <v>356</v>
      </c>
      <c r="C10" s="11"/>
    </row>
    <row r="11" spans="1:3" ht="13.5" customHeight="1">
      <c r="A11" s="22" t="s">
        <v>39</v>
      </c>
      <c r="B11" s="10" t="s">
        <v>357</v>
      </c>
      <c r="C11" s="11"/>
    </row>
    <row r="12" spans="1:3" ht="13.5" customHeight="1">
      <c r="A12" s="22" t="s">
        <v>41</v>
      </c>
      <c r="B12" s="10" t="s">
        <v>358</v>
      </c>
      <c r="C12" s="11"/>
    </row>
    <row r="13" spans="1:3" ht="13.5" customHeight="1">
      <c r="A13" s="22" t="s">
        <v>42</v>
      </c>
      <c r="B13" s="10" t="s">
        <v>359</v>
      </c>
      <c r="C13" s="11"/>
    </row>
    <row r="14" spans="1:3" ht="13.5" customHeight="1">
      <c r="A14" s="22" t="s">
        <v>44</v>
      </c>
      <c r="B14" s="10" t="s">
        <v>360</v>
      </c>
      <c r="C14" s="11"/>
    </row>
    <row r="15" spans="1:3" ht="13.5" customHeight="1">
      <c r="A15" s="22" t="s">
        <v>45</v>
      </c>
      <c r="B15" s="10" t="s">
        <v>361</v>
      </c>
      <c r="C15" s="11"/>
    </row>
    <row r="16" spans="1:3" ht="13.5" customHeight="1">
      <c r="A16" s="22" t="s">
        <v>47</v>
      </c>
      <c r="B16" s="10" t="s">
        <v>362</v>
      </c>
      <c r="C16" s="11"/>
    </row>
    <row r="17" spans="1:3" ht="13.5" customHeight="1">
      <c r="A17" s="22" t="s">
        <v>49</v>
      </c>
      <c r="B17" s="10" t="s">
        <v>363</v>
      </c>
      <c r="C17" s="11"/>
    </row>
    <row r="18" spans="1:3" ht="13.5" customHeight="1">
      <c r="A18" s="22" t="s">
        <v>128</v>
      </c>
      <c r="B18" s="10" t="s">
        <v>364</v>
      </c>
      <c r="C18" s="11"/>
    </row>
    <row r="19" spans="1:3" ht="13.5" customHeight="1">
      <c r="A19" s="22" t="s">
        <v>129</v>
      </c>
      <c r="B19" s="10" t="s">
        <v>365</v>
      </c>
      <c r="C19" s="11"/>
    </row>
    <row r="20" spans="1:3" ht="13.5" customHeight="1">
      <c r="A20" s="22" t="s">
        <v>414</v>
      </c>
      <c r="B20" s="10" t="s">
        <v>415</v>
      </c>
      <c r="C20" s="11"/>
    </row>
    <row r="21" spans="1:3" ht="13.5" customHeight="1">
      <c r="A21" s="22"/>
      <c r="C21" s="11"/>
    </row>
    <row r="22" ht="13.5" customHeight="1">
      <c r="A22" s="22"/>
    </row>
    <row r="23" spans="1:5" s="14" customFormat="1" ht="13.5" customHeight="1">
      <c r="A23" s="23"/>
      <c r="B23" s="12" t="s">
        <v>86</v>
      </c>
      <c r="C23" s="9">
        <v>50000000</v>
      </c>
      <c r="D23" s="9">
        <v>35000000</v>
      </c>
      <c r="E23" s="9">
        <v>35000000</v>
      </c>
    </row>
    <row r="24" ht="13.5" customHeight="1">
      <c r="A24" s="22"/>
    </row>
    <row r="25" ht="13.5" customHeight="1">
      <c r="A25" s="22"/>
    </row>
    <row r="26" ht="13.5" customHeight="1">
      <c r="A26" s="22"/>
    </row>
    <row r="28" s="14" customFormat="1" ht="13.5" customHeight="1">
      <c r="B28" s="12"/>
    </row>
    <row r="32" ht="13.5" customHeight="1">
      <c r="B32" s="31"/>
    </row>
  </sheetData>
  <printOptions/>
  <pageMargins left="0.41" right="0.75" top="1" bottom="1" header="0" footer="0.51"/>
  <pageSetup firstPageNumber="39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1" sqref="D1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75390625" style="10" customWidth="1"/>
    <col min="4" max="4" width="12.875" style="10" customWidth="1"/>
    <col min="5" max="5" width="13.25390625" style="10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348</v>
      </c>
    </row>
    <row r="2" spans="1:2" ht="15.75" customHeight="1">
      <c r="A2" s="10" t="s">
        <v>0</v>
      </c>
      <c r="B2" s="22" t="s">
        <v>352</v>
      </c>
    </row>
    <row r="3" ht="13.5" customHeight="1">
      <c r="B3" s="33" t="s">
        <v>353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434</v>
      </c>
      <c r="E7" s="1" t="s">
        <v>435</v>
      </c>
    </row>
    <row r="8" spans="3:5" ht="13.5" customHeight="1">
      <c r="C8" s="32">
        <v>2003</v>
      </c>
      <c r="D8" s="5">
        <v>2003</v>
      </c>
      <c r="E8" s="5">
        <v>2003</v>
      </c>
    </row>
    <row r="10" spans="1:3" ht="13.5" customHeight="1">
      <c r="A10" s="22" t="s">
        <v>29</v>
      </c>
      <c r="B10" s="10" t="s">
        <v>367</v>
      </c>
      <c r="C10" s="11"/>
    </row>
    <row r="11" spans="1:3" ht="13.5" customHeight="1">
      <c r="A11" s="22"/>
      <c r="C11" s="11"/>
    </row>
    <row r="12" spans="1:3" ht="13.5" customHeight="1">
      <c r="A12" s="22"/>
      <c r="B12" s="11" t="s">
        <v>366</v>
      </c>
      <c r="C12" s="11"/>
    </row>
    <row r="13" spans="1:3" ht="13.5" customHeight="1">
      <c r="A13" s="22" t="s">
        <v>39</v>
      </c>
      <c r="B13" s="10" t="s">
        <v>368</v>
      </c>
      <c r="C13" s="11"/>
    </row>
    <row r="14" spans="1:3" ht="13.5" customHeight="1">
      <c r="A14" s="22" t="s">
        <v>41</v>
      </c>
      <c r="B14" s="10" t="s">
        <v>406</v>
      </c>
      <c r="C14" s="11"/>
    </row>
    <row r="15" spans="1:3" ht="13.5" customHeight="1">
      <c r="A15" s="22" t="s">
        <v>42</v>
      </c>
      <c r="B15" s="10" t="s">
        <v>369</v>
      </c>
      <c r="C15" s="11"/>
    </row>
    <row r="16" spans="1:3" ht="13.5" customHeight="1">
      <c r="A16" s="22" t="s">
        <v>44</v>
      </c>
      <c r="B16" s="10" t="s">
        <v>370</v>
      </c>
      <c r="C16" s="11"/>
    </row>
    <row r="17" spans="1:3" ht="13.5" customHeight="1">
      <c r="A17" s="22" t="s">
        <v>45</v>
      </c>
      <c r="B17" s="10" t="s">
        <v>371</v>
      </c>
      <c r="C17" s="11"/>
    </row>
    <row r="18" spans="1:3" ht="13.5" customHeight="1">
      <c r="A18" s="22" t="s">
        <v>47</v>
      </c>
      <c r="B18" s="10" t="s">
        <v>372</v>
      </c>
      <c r="C18" s="11"/>
    </row>
    <row r="19" spans="1:3" ht="13.5" customHeight="1">
      <c r="A19" s="22" t="s">
        <v>49</v>
      </c>
      <c r="B19" s="10" t="s">
        <v>373</v>
      </c>
      <c r="C19" s="11"/>
    </row>
    <row r="20" spans="1:3" ht="13.5" customHeight="1">
      <c r="A20" s="22" t="s">
        <v>128</v>
      </c>
      <c r="B20" s="10" t="s">
        <v>374</v>
      </c>
      <c r="C20" s="11"/>
    </row>
    <row r="21" spans="1:3" ht="13.5" customHeight="1">
      <c r="A21" s="22" t="s">
        <v>129</v>
      </c>
      <c r="B21" s="10" t="s">
        <v>375</v>
      </c>
      <c r="C21" s="11"/>
    </row>
    <row r="22" spans="1:3" ht="13.5" customHeight="1">
      <c r="A22" s="22" t="s">
        <v>145</v>
      </c>
      <c r="B22" s="10" t="s">
        <v>376</v>
      </c>
      <c r="C22" s="11"/>
    </row>
    <row r="23" spans="1:3" ht="13.5" customHeight="1">
      <c r="A23" s="22" t="s">
        <v>146</v>
      </c>
      <c r="B23" s="10" t="s">
        <v>377</v>
      </c>
      <c r="C23" s="11"/>
    </row>
    <row r="24" spans="1:3" ht="13.5" customHeight="1">
      <c r="A24" s="22" t="s">
        <v>147</v>
      </c>
      <c r="B24" s="10" t="s">
        <v>378</v>
      </c>
      <c r="C24" s="11"/>
    </row>
    <row r="25" spans="1:3" ht="13.5" customHeight="1">
      <c r="A25" s="22" t="s">
        <v>148</v>
      </c>
      <c r="B25" s="10" t="s">
        <v>379</v>
      </c>
      <c r="C25" s="11"/>
    </row>
    <row r="26" spans="1:3" ht="13.5" customHeight="1">
      <c r="A26" s="22" t="s">
        <v>149</v>
      </c>
      <c r="B26" s="10" t="s">
        <v>380</v>
      </c>
      <c r="C26" s="11"/>
    </row>
    <row r="27" spans="1:3" ht="13.5" customHeight="1">
      <c r="A27" s="22" t="s">
        <v>150</v>
      </c>
      <c r="B27" s="10" t="s">
        <v>381</v>
      </c>
      <c r="C27" s="11"/>
    </row>
    <row r="28" spans="1:3" ht="13.5" customHeight="1">
      <c r="A28" s="22" t="s">
        <v>151</v>
      </c>
      <c r="B28" s="10" t="s">
        <v>411</v>
      </c>
      <c r="C28" s="11"/>
    </row>
    <row r="29" spans="1:3" ht="13.5" customHeight="1">
      <c r="A29" s="22"/>
      <c r="C29" s="11"/>
    </row>
    <row r="30" ht="13.5" customHeight="1">
      <c r="A30" s="22"/>
    </row>
    <row r="31" spans="1:5" s="14" customFormat="1" ht="13.5" customHeight="1">
      <c r="A31" s="23"/>
      <c r="B31" s="12" t="s">
        <v>86</v>
      </c>
      <c r="C31" s="9">
        <v>70000000</v>
      </c>
      <c r="D31" s="9">
        <v>40000000</v>
      </c>
      <c r="E31" s="9">
        <v>40000000</v>
      </c>
    </row>
    <row r="32" ht="13.5" customHeight="1">
      <c r="A32" s="22"/>
    </row>
    <row r="33" ht="13.5" customHeight="1">
      <c r="A33" s="22"/>
    </row>
    <row r="34" ht="13.5" customHeight="1">
      <c r="A34" s="22"/>
    </row>
    <row r="36" s="14" customFormat="1" ht="13.5" customHeight="1">
      <c r="B36" s="12"/>
    </row>
    <row r="40" ht="13.5" customHeight="1">
      <c r="B40" s="31"/>
    </row>
  </sheetData>
  <printOptions/>
  <pageMargins left="0.38" right="0.75" top="1" bottom="1" header="0" footer="0.46"/>
  <pageSetup firstPageNumber="40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C1" sqref="C1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75390625" style="10" customWidth="1"/>
    <col min="4" max="4" width="12.875" style="10" customWidth="1"/>
    <col min="5" max="5" width="13.125" style="10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349</v>
      </c>
    </row>
    <row r="2" spans="1:2" ht="15.75" customHeight="1">
      <c r="A2" s="10" t="s">
        <v>0</v>
      </c>
      <c r="B2" s="22" t="s">
        <v>354</v>
      </c>
    </row>
    <row r="3" ht="13.5" customHeight="1">
      <c r="B3" s="33" t="s">
        <v>355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434</v>
      </c>
      <c r="E7" s="1" t="s">
        <v>435</v>
      </c>
    </row>
    <row r="8" spans="3:5" ht="13.5" customHeight="1">
      <c r="C8" s="32">
        <v>2003</v>
      </c>
      <c r="D8" s="5">
        <v>2003</v>
      </c>
      <c r="E8" s="5">
        <v>2003</v>
      </c>
    </row>
    <row r="10" spans="1:3" ht="13.5" customHeight="1">
      <c r="A10" s="22" t="s">
        <v>29</v>
      </c>
      <c r="B10" s="10" t="s">
        <v>383</v>
      </c>
      <c r="C10" s="11"/>
    </row>
    <row r="11" spans="1:3" ht="13.5" customHeight="1">
      <c r="A11" s="22"/>
      <c r="B11" s="10" t="s">
        <v>382</v>
      </c>
      <c r="C11" s="11"/>
    </row>
    <row r="12" spans="1:3" ht="13.5" customHeight="1">
      <c r="A12" s="22" t="s">
        <v>39</v>
      </c>
      <c r="B12" s="10" t="s">
        <v>389</v>
      </c>
      <c r="C12" s="11"/>
    </row>
    <row r="13" spans="1:3" ht="13.5" customHeight="1">
      <c r="A13" s="22"/>
      <c r="B13" s="10" t="s">
        <v>388</v>
      </c>
      <c r="C13" s="11"/>
    </row>
    <row r="14" spans="1:3" ht="13.5" customHeight="1">
      <c r="A14" s="22" t="s">
        <v>41</v>
      </c>
      <c r="B14" s="10" t="s">
        <v>384</v>
      </c>
      <c r="C14" s="11"/>
    </row>
    <row r="15" spans="1:3" ht="13.5" customHeight="1">
      <c r="A15" s="22" t="s">
        <v>42</v>
      </c>
      <c r="B15" s="10" t="s">
        <v>385</v>
      </c>
      <c r="C15" s="11"/>
    </row>
    <row r="16" spans="1:3" ht="13.5" customHeight="1">
      <c r="A16" s="22" t="s">
        <v>44</v>
      </c>
      <c r="B16" s="10" t="s">
        <v>386</v>
      </c>
      <c r="C16" s="11"/>
    </row>
    <row r="17" spans="1:3" ht="13.5" customHeight="1">
      <c r="A17" s="22" t="s">
        <v>45</v>
      </c>
      <c r="B17" s="10" t="s">
        <v>387</v>
      </c>
      <c r="C17" s="11"/>
    </row>
    <row r="18" spans="1:2" ht="13.5" customHeight="1">
      <c r="A18" s="22" t="s">
        <v>47</v>
      </c>
      <c r="B18" s="10" t="s">
        <v>412</v>
      </c>
    </row>
    <row r="19" spans="1:5" s="14" customFormat="1" ht="13.5" customHeight="1">
      <c r="A19" s="23"/>
      <c r="B19" s="12" t="s">
        <v>86</v>
      </c>
      <c r="C19" s="9">
        <v>10000000</v>
      </c>
      <c r="D19" s="9">
        <v>12000000</v>
      </c>
      <c r="E19" s="9">
        <v>12000000</v>
      </c>
    </row>
    <row r="20" ht="13.5" customHeight="1">
      <c r="A20" s="22"/>
    </row>
    <row r="21" ht="13.5" customHeight="1">
      <c r="A21" s="22"/>
    </row>
    <row r="22" spans="1:2" ht="13.5" customHeight="1">
      <c r="A22" s="1" t="s">
        <v>0</v>
      </c>
      <c r="B22" s="5" t="s">
        <v>393</v>
      </c>
    </row>
    <row r="23" spans="1:2" ht="13.5" customHeight="1">
      <c r="A23" s="10" t="s">
        <v>0</v>
      </c>
      <c r="B23" s="22" t="s">
        <v>394</v>
      </c>
    </row>
    <row r="24" spans="1:5" s="14" customFormat="1" ht="13.5" customHeight="1">
      <c r="A24" s="10"/>
      <c r="B24" s="33" t="s">
        <v>395</v>
      </c>
      <c r="C24" s="10"/>
      <c r="D24" s="10"/>
      <c r="E24" s="10"/>
    </row>
    <row r="27" ht="13.5" customHeight="1">
      <c r="B27" s="7"/>
    </row>
    <row r="28" spans="2:5" ht="13.5" customHeight="1">
      <c r="B28" s="7"/>
      <c r="C28" s="32" t="s">
        <v>28</v>
      </c>
      <c r="D28" s="1" t="s">
        <v>434</v>
      </c>
      <c r="E28" s="1" t="s">
        <v>435</v>
      </c>
    </row>
    <row r="29" spans="3:5" ht="13.5" customHeight="1">
      <c r="C29" s="32">
        <v>2003</v>
      </c>
      <c r="D29" s="5">
        <v>2003</v>
      </c>
      <c r="E29" s="5">
        <v>2003</v>
      </c>
    </row>
    <row r="31" spans="1:3" ht="13.5" customHeight="1">
      <c r="A31" s="22" t="s">
        <v>29</v>
      </c>
      <c r="B31" s="10" t="s">
        <v>396</v>
      </c>
      <c r="C31" s="11"/>
    </row>
    <row r="32" spans="1:3" ht="13.5" customHeight="1">
      <c r="A32" s="22" t="s">
        <v>39</v>
      </c>
      <c r="B32" s="10" t="s">
        <v>404</v>
      </c>
      <c r="C32" s="11"/>
    </row>
    <row r="33" spans="1:3" ht="13.5" customHeight="1">
      <c r="A33" s="22"/>
      <c r="B33" s="10" t="s">
        <v>403</v>
      </c>
      <c r="C33" s="11"/>
    </row>
    <row r="34" spans="1:3" ht="13.5" customHeight="1">
      <c r="A34" s="22" t="s">
        <v>41</v>
      </c>
      <c r="B34" s="10" t="s">
        <v>397</v>
      </c>
      <c r="C34" s="11"/>
    </row>
    <row r="35" spans="1:3" ht="13.5" customHeight="1">
      <c r="A35" s="22" t="s">
        <v>42</v>
      </c>
      <c r="B35" s="10" t="s">
        <v>398</v>
      </c>
      <c r="C35" s="11"/>
    </row>
    <row r="36" spans="1:3" ht="13.5" customHeight="1">
      <c r="A36" s="22" t="s">
        <v>44</v>
      </c>
      <c r="B36" s="10" t="s">
        <v>405</v>
      </c>
      <c r="C36" s="11"/>
    </row>
    <row r="37" spans="1:3" ht="13.5" customHeight="1">
      <c r="A37" s="22"/>
      <c r="B37" s="10" t="s">
        <v>407</v>
      </c>
      <c r="C37" s="11"/>
    </row>
    <row r="38" spans="1:3" ht="13.5" customHeight="1">
      <c r="A38" s="22" t="s">
        <v>45</v>
      </c>
      <c r="B38" s="10" t="s">
        <v>399</v>
      </c>
      <c r="C38" s="11"/>
    </row>
    <row r="39" spans="1:3" ht="13.5" customHeight="1">
      <c r="A39" s="22" t="s">
        <v>47</v>
      </c>
      <c r="B39" s="10" t="s">
        <v>400</v>
      </c>
      <c r="C39" s="11"/>
    </row>
    <row r="40" spans="1:3" ht="13.5" customHeight="1">
      <c r="A40" s="22" t="s">
        <v>49</v>
      </c>
      <c r="B40" s="10" t="s">
        <v>401</v>
      </c>
      <c r="C40" s="11"/>
    </row>
    <row r="41" spans="1:2" ht="13.5" customHeight="1">
      <c r="A41" s="22" t="s">
        <v>128</v>
      </c>
      <c r="B41" s="10" t="s">
        <v>402</v>
      </c>
    </row>
    <row r="42" spans="1:5" ht="13.5" customHeight="1">
      <c r="A42" s="23" t="s">
        <v>129</v>
      </c>
      <c r="B42" s="36" t="s">
        <v>413</v>
      </c>
      <c r="C42" s="9"/>
      <c r="D42" s="14"/>
      <c r="E42" s="14"/>
    </row>
    <row r="43" ht="13.5" customHeight="1">
      <c r="A43" s="22"/>
    </row>
    <row r="44" ht="13.5" customHeight="1">
      <c r="A44" s="22"/>
    </row>
    <row r="45" spans="1:5" ht="13.5" customHeight="1">
      <c r="A45" s="23"/>
      <c r="B45" s="12" t="s">
        <v>86</v>
      </c>
      <c r="C45" s="9">
        <v>10000000</v>
      </c>
      <c r="D45" s="9">
        <v>16000000</v>
      </c>
      <c r="E45" s="9">
        <v>16000000</v>
      </c>
    </row>
    <row r="47" spans="1:5" ht="13.5" customHeight="1">
      <c r="A47" s="14"/>
      <c r="B47" s="12"/>
      <c r="C47" s="14"/>
      <c r="D47" s="14"/>
      <c r="E47" s="14"/>
    </row>
  </sheetData>
  <printOptions/>
  <pageMargins left="0.38" right="0.75" top="1" bottom="1" header="0" footer="0.49"/>
  <pageSetup firstPageNumber="41" useFirstPageNumber="1" horizontalDpi="600" verticalDpi="600" orientation="portrait" paperSize="9" scale="9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" sqref="D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0" customWidth="1"/>
    <col min="4" max="4" width="12.875" style="0" customWidth="1"/>
    <col min="5" max="5" width="13.125" style="0" bestFit="1" customWidth="1"/>
  </cols>
  <sheetData>
    <row r="1" spans="1:2" ht="15.75" customHeight="1">
      <c r="A1" s="1"/>
      <c r="B1" s="5"/>
    </row>
    <row r="2" ht="15.75" customHeight="1">
      <c r="B2" s="22"/>
    </row>
    <row r="3" ht="13.5" customHeight="1">
      <c r="B3" s="33"/>
    </row>
    <row r="6" ht="13.5" customHeight="1">
      <c r="B6" s="7"/>
    </row>
    <row r="7" spans="2:5" ht="13.5" customHeight="1">
      <c r="B7" s="7"/>
      <c r="C7" s="32"/>
      <c r="D7" s="1"/>
      <c r="E7" s="1"/>
    </row>
    <row r="8" spans="3:5" ht="13.5" customHeight="1">
      <c r="C8" s="32"/>
      <c r="D8" s="5"/>
      <c r="E8" s="5"/>
    </row>
    <row r="10" spans="1:3" ht="13.5" customHeight="1">
      <c r="A10" s="6"/>
      <c r="C10" s="2"/>
    </row>
    <row r="11" spans="1:3" ht="13.5" customHeight="1">
      <c r="A11" s="6"/>
      <c r="C11" s="2"/>
    </row>
    <row r="12" spans="1:3" ht="13.5" customHeight="1">
      <c r="A12" s="6"/>
      <c r="C12" s="2"/>
    </row>
    <row r="13" spans="1:3" ht="13.5" customHeight="1">
      <c r="A13" s="6"/>
      <c r="C13" s="2"/>
    </row>
    <row r="14" spans="1:3" ht="13.5" customHeight="1">
      <c r="A14" s="6"/>
      <c r="C14" s="2"/>
    </row>
    <row r="15" spans="1:3" ht="13.5" customHeight="1">
      <c r="A15" s="6"/>
      <c r="C15" s="2"/>
    </row>
    <row r="16" spans="1:3" ht="13.5" customHeight="1">
      <c r="A16" s="6"/>
      <c r="C16" s="2"/>
    </row>
    <row r="17" spans="1:3" ht="13.5" customHeight="1">
      <c r="A17" s="6"/>
      <c r="C17" s="2"/>
    </row>
    <row r="18" spans="1:3" ht="13.5" customHeight="1">
      <c r="A18" s="6"/>
      <c r="C18" s="2"/>
    </row>
    <row r="19" spans="1:3" ht="13.5" customHeight="1">
      <c r="A19" s="6"/>
      <c r="C19" s="2"/>
    </row>
    <row r="20" ht="13.5" customHeight="1">
      <c r="A20" s="6"/>
    </row>
    <row r="21" spans="1:3" s="14" customFormat="1" ht="13.5" customHeight="1">
      <c r="A21" s="23"/>
      <c r="B21" s="36"/>
      <c r="C21" s="9"/>
    </row>
    <row r="22" ht="13.5" customHeight="1">
      <c r="A22" s="6"/>
    </row>
    <row r="23" ht="13.5" customHeight="1">
      <c r="A23" s="6"/>
    </row>
    <row r="24" spans="1:5" s="14" customFormat="1" ht="13.5" customHeight="1">
      <c r="A24" s="23"/>
      <c r="B24" s="12"/>
      <c r="C24" s="9"/>
      <c r="D24" s="9"/>
      <c r="E24" s="9"/>
    </row>
    <row r="26" s="14" customFormat="1" ht="13.5" customHeight="1">
      <c r="B26" s="12"/>
    </row>
    <row r="30" ht="13.5" customHeight="1">
      <c r="B30" s="15"/>
    </row>
  </sheetData>
  <printOptions/>
  <pageMargins left="0.41" right="0.75" top="1" bottom="1" header="0" footer="0.44"/>
  <pageSetup firstPageNumber="42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9">
      <selection activeCell="B9" sqref="B9"/>
    </sheetView>
  </sheetViews>
  <sheetFormatPr defaultColWidth="9.00390625" defaultRowHeight="13.5" customHeight="1"/>
  <cols>
    <col min="1" max="1" width="4.00390625" style="10" customWidth="1"/>
    <col min="2" max="2" width="64.00390625" style="10" customWidth="1"/>
    <col min="3" max="4" width="12.375" style="10" customWidth="1"/>
    <col min="5" max="5" width="13.75390625" style="10" customWidth="1"/>
    <col min="6" max="16384" width="9.125" style="10" customWidth="1"/>
  </cols>
  <sheetData>
    <row r="1" spans="1:2" ht="15.75" customHeight="1">
      <c r="A1" s="1"/>
      <c r="B1" s="5" t="s">
        <v>107</v>
      </c>
    </row>
    <row r="2" ht="15.75" customHeight="1">
      <c r="B2" s="22" t="s">
        <v>108</v>
      </c>
    </row>
    <row r="3" ht="15.75" customHeight="1">
      <c r="B3" s="29" t="s">
        <v>109</v>
      </c>
    </row>
    <row r="4" spans="3:5" ht="13.5" customHeight="1">
      <c r="C4" s="32" t="s">
        <v>28</v>
      </c>
      <c r="D4" s="1" t="s">
        <v>434</v>
      </c>
      <c r="E4" s="1" t="s">
        <v>435</v>
      </c>
    </row>
    <row r="5" spans="3:5" ht="13.5" customHeight="1">
      <c r="C5" s="32">
        <v>2003</v>
      </c>
      <c r="D5" s="5">
        <v>2003</v>
      </c>
      <c r="E5" s="5">
        <v>2003</v>
      </c>
    </row>
    <row r="7" spans="1:5" ht="13.5" customHeight="1">
      <c r="A7" s="22" t="s">
        <v>29</v>
      </c>
      <c r="B7" s="10" t="s">
        <v>255</v>
      </c>
      <c r="C7" s="11">
        <v>50000000</v>
      </c>
      <c r="D7" s="44">
        <v>50000000</v>
      </c>
      <c r="E7" s="44">
        <v>50000000</v>
      </c>
    </row>
    <row r="8" spans="1:5" ht="13.5" customHeight="1">
      <c r="A8" s="22"/>
      <c r="B8" s="10" t="s">
        <v>254</v>
      </c>
      <c r="C8" s="11"/>
      <c r="D8" s="45"/>
      <c r="E8" s="45"/>
    </row>
    <row r="9" spans="1:5" ht="13.5" customHeight="1">
      <c r="A9" s="22"/>
      <c r="B9" s="10" t="s">
        <v>173</v>
      </c>
      <c r="C9" s="11"/>
      <c r="D9" s="45"/>
      <c r="E9" s="45"/>
    </row>
    <row r="10" spans="1:5" ht="13.5" customHeight="1">
      <c r="A10" s="22" t="s">
        <v>39</v>
      </c>
      <c r="B10" s="10" t="s">
        <v>174</v>
      </c>
      <c r="C10" s="11">
        <v>12000000</v>
      </c>
      <c r="D10" s="44">
        <f>12000000+2000000</f>
        <v>14000000</v>
      </c>
      <c r="E10" s="44">
        <f>12000000+2000000</f>
        <v>14000000</v>
      </c>
    </row>
    <row r="11" spans="1:5" ht="13.5" customHeight="1">
      <c r="A11" s="22" t="s">
        <v>41</v>
      </c>
      <c r="B11" s="10" t="s">
        <v>246</v>
      </c>
      <c r="C11" s="11">
        <v>5000000</v>
      </c>
      <c r="D11" s="44">
        <v>5000000</v>
      </c>
      <c r="E11" s="44">
        <v>5000000</v>
      </c>
    </row>
    <row r="12" spans="1:5" ht="13.5" customHeight="1">
      <c r="A12" s="22" t="s">
        <v>42</v>
      </c>
      <c r="B12" s="10" t="s">
        <v>176</v>
      </c>
      <c r="C12" s="11">
        <v>6000000</v>
      </c>
      <c r="D12" s="44">
        <f>6000000+2000000</f>
        <v>8000000</v>
      </c>
      <c r="E12" s="44">
        <f>6000000+2000000</f>
        <v>8000000</v>
      </c>
    </row>
    <row r="13" spans="1:5" ht="13.5" customHeight="1">
      <c r="A13" s="22" t="s">
        <v>44</v>
      </c>
      <c r="B13" s="10" t="s">
        <v>247</v>
      </c>
      <c r="C13" s="11">
        <v>5000000</v>
      </c>
      <c r="D13" s="44">
        <v>5000000</v>
      </c>
      <c r="E13" s="44">
        <v>5000000</v>
      </c>
    </row>
    <row r="14" spans="1:5" ht="13.5" customHeight="1">
      <c r="A14" s="22" t="s">
        <v>45</v>
      </c>
      <c r="B14" s="10" t="s">
        <v>175</v>
      </c>
      <c r="C14" s="11">
        <v>14400000</v>
      </c>
      <c r="D14" s="44">
        <f>14400000+2100000</f>
        <v>16500000</v>
      </c>
      <c r="E14" s="44">
        <f>14400000+2100000</f>
        <v>16500000</v>
      </c>
    </row>
    <row r="15" spans="1:5" ht="13.5" customHeight="1">
      <c r="A15" s="22" t="s">
        <v>47</v>
      </c>
      <c r="B15" s="10" t="s">
        <v>256</v>
      </c>
      <c r="C15" s="11">
        <v>1000000</v>
      </c>
      <c r="D15" s="44">
        <f>1000000+9000000-5000000+5000000</f>
        <v>10000000</v>
      </c>
      <c r="E15" s="44">
        <f>1000000+9000000-5000000+5000000</f>
        <v>10000000</v>
      </c>
    </row>
    <row r="16" spans="1:3" ht="13.5" customHeight="1">
      <c r="A16" s="22"/>
      <c r="C16" s="11"/>
    </row>
    <row r="18" spans="2:5" s="14" customFormat="1" ht="13.5" customHeight="1">
      <c r="B18" s="12" t="s">
        <v>86</v>
      </c>
      <c r="C18" s="9">
        <f>SUM(C7:C17)</f>
        <v>93400000</v>
      </c>
      <c r="D18" s="9">
        <f>SUM(D7:D17)</f>
        <v>108500000</v>
      </c>
      <c r="E18" s="9">
        <f>SUM(E7:E17)</f>
        <v>108500000</v>
      </c>
    </row>
    <row r="19" ht="13.5" customHeight="1">
      <c r="B19" s="31"/>
    </row>
    <row r="21" spans="1:2" ht="15.75" customHeight="1">
      <c r="A21" s="22"/>
      <c r="B21" s="5" t="s">
        <v>110</v>
      </c>
    </row>
    <row r="22" spans="1:2" ht="15.75" customHeight="1">
      <c r="A22" s="22"/>
      <c r="B22" s="22" t="s">
        <v>111</v>
      </c>
    </row>
    <row r="23" spans="1:2" ht="15.75" customHeight="1">
      <c r="A23" s="22"/>
      <c r="B23" s="21" t="s">
        <v>112</v>
      </c>
    </row>
    <row r="25" spans="3:5" ht="13.5" customHeight="1">
      <c r="C25" s="32" t="s">
        <v>28</v>
      </c>
      <c r="D25" s="1" t="s">
        <v>434</v>
      </c>
      <c r="E25" s="1" t="s">
        <v>435</v>
      </c>
    </row>
    <row r="26" spans="3:5" ht="13.5" customHeight="1">
      <c r="C26" s="32">
        <v>2003</v>
      </c>
      <c r="D26" s="5">
        <v>2003</v>
      </c>
      <c r="E26" s="5">
        <v>2003</v>
      </c>
    </row>
    <row r="28" spans="1:2" ht="13.5" customHeight="1">
      <c r="A28" s="22" t="s">
        <v>29</v>
      </c>
      <c r="B28" s="10" t="s">
        <v>248</v>
      </c>
    </row>
    <row r="29" spans="1:2" ht="13.5" customHeight="1">
      <c r="A29" s="22" t="s">
        <v>39</v>
      </c>
      <c r="B29" s="10" t="s">
        <v>177</v>
      </c>
    </row>
    <row r="30" spans="1:2" ht="13.5" customHeight="1">
      <c r="A30" s="22" t="s">
        <v>41</v>
      </c>
      <c r="B30" s="10" t="s">
        <v>178</v>
      </c>
    </row>
    <row r="31" spans="1:2" ht="13.5" customHeight="1">
      <c r="A31" s="22" t="s">
        <v>42</v>
      </c>
      <c r="B31" s="10" t="s">
        <v>321</v>
      </c>
    </row>
    <row r="32" spans="1:2" ht="13.5" customHeight="1">
      <c r="A32" s="22" t="s">
        <v>44</v>
      </c>
      <c r="B32" s="10" t="s">
        <v>179</v>
      </c>
    </row>
    <row r="33" spans="1:2" ht="13.5" customHeight="1">
      <c r="A33" s="22" t="s">
        <v>45</v>
      </c>
      <c r="B33" s="10" t="s">
        <v>322</v>
      </c>
    </row>
    <row r="34" spans="1:2" ht="13.5" customHeight="1">
      <c r="A34" s="22"/>
      <c r="B34" s="10" t="s">
        <v>180</v>
      </c>
    </row>
    <row r="35" spans="1:2" ht="13.5" customHeight="1">
      <c r="A35" s="22" t="s">
        <v>47</v>
      </c>
      <c r="B35" s="10" t="s">
        <v>181</v>
      </c>
    </row>
    <row r="36" spans="1:2" ht="13.5" customHeight="1">
      <c r="A36" s="22" t="s">
        <v>49</v>
      </c>
      <c r="B36" s="10" t="s">
        <v>182</v>
      </c>
    </row>
    <row r="37" spans="1:2" ht="13.5" customHeight="1">
      <c r="A37" s="22"/>
      <c r="B37" s="10" t="s">
        <v>183</v>
      </c>
    </row>
    <row r="38" spans="1:2" ht="13.5" customHeight="1">
      <c r="A38" s="22" t="s">
        <v>128</v>
      </c>
      <c r="B38" s="10" t="s">
        <v>184</v>
      </c>
    </row>
    <row r="39" spans="1:2" ht="13.5" customHeight="1">
      <c r="A39" s="22" t="s">
        <v>129</v>
      </c>
      <c r="B39" s="10" t="s">
        <v>323</v>
      </c>
    </row>
    <row r="40" spans="1:2" ht="13.5" customHeight="1">
      <c r="A40" s="22" t="s">
        <v>145</v>
      </c>
      <c r="B40" s="10" t="s">
        <v>185</v>
      </c>
    </row>
    <row r="41" spans="1:2" ht="13.5" customHeight="1">
      <c r="A41" s="22" t="s">
        <v>146</v>
      </c>
      <c r="B41" s="10" t="s">
        <v>186</v>
      </c>
    </row>
    <row r="42" spans="1:2" ht="13.5" customHeight="1">
      <c r="A42" s="22" t="s">
        <v>147</v>
      </c>
      <c r="B42" s="10" t="s">
        <v>187</v>
      </c>
    </row>
    <row r="43" spans="1:2" ht="13.5" customHeight="1">
      <c r="A43" s="22" t="s">
        <v>148</v>
      </c>
      <c r="B43" s="10" t="s">
        <v>188</v>
      </c>
    </row>
    <row r="44" spans="1:2" ht="13.5" customHeight="1">
      <c r="A44" s="22" t="s">
        <v>149</v>
      </c>
      <c r="B44" s="10" t="s">
        <v>189</v>
      </c>
    </row>
    <row r="45" spans="1:2" ht="13.5" customHeight="1">
      <c r="A45" s="22" t="s">
        <v>150</v>
      </c>
      <c r="B45" s="10" t="s">
        <v>257</v>
      </c>
    </row>
    <row r="46" spans="1:2" ht="13.5" customHeight="1">
      <c r="A46" s="22" t="s">
        <v>151</v>
      </c>
      <c r="B46" s="10" t="s">
        <v>324</v>
      </c>
    </row>
    <row r="47" spans="1:2" ht="13.5" customHeight="1">
      <c r="A47" s="22" t="s">
        <v>152</v>
      </c>
      <c r="B47" s="10" t="s">
        <v>408</v>
      </c>
    </row>
    <row r="48" ht="13.5" customHeight="1">
      <c r="A48" s="22"/>
    </row>
    <row r="49" spans="2:5" s="14" customFormat="1" ht="13.5" customHeight="1">
      <c r="B49" s="12" t="s">
        <v>86</v>
      </c>
      <c r="C49" s="9">
        <v>35000000</v>
      </c>
      <c r="D49" s="9">
        <v>35000000</v>
      </c>
      <c r="E49" s="9">
        <v>35000000</v>
      </c>
    </row>
  </sheetData>
  <printOptions/>
  <pageMargins left="0.31" right="0.33" top="0.41" bottom="0.56" header="1.43" footer="0.23"/>
  <pageSetup firstPageNumber="27" useFirstPageNumber="1" horizontalDpi="360" verticalDpi="36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1" sqref="D1"/>
    </sheetView>
  </sheetViews>
  <sheetFormatPr defaultColWidth="9.00390625" defaultRowHeight="13.5" customHeight="1"/>
  <cols>
    <col min="1" max="1" width="3.625" style="10" customWidth="1"/>
    <col min="2" max="2" width="61.25390625" style="10" customWidth="1"/>
    <col min="3" max="3" width="11.75390625" style="10" customWidth="1"/>
    <col min="4" max="5" width="13.125" style="10" bestFit="1" customWidth="1"/>
    <col min="6" max="16384" width="9.125" style="10" customWidth="1"/>
  </cols>
  <sheetData>
    <row r="1" spans="1:2" ht="15.75" customHeight="1">
      <c r="A1" s="1"/>
      <c r="B1" s="5" t="s">
        <v>61</v>
      </c>
    </row>
    <row r="2" ht="15.75" customHeight="1">
      <c r="B2" s="22" t="s">
        <v>30</v>
      </c>
    </row>
    <row r="3" spans="1:2" ht="15.75" customHeight="1">
      <c r="A3" s="10" t="s">
        <v>0</v>
      </c>
      <c r="B3" s="21" t="s">
        <v>62</v>
      </c>
    </row>
    <row r="6" spans="3:5" ht="13.5" customHeight="1">
      <c r="C6" s="32" t="s">
        <v>28</v>
      </c>
      <c r="D6" s="1" t="s">
        <v>434</v>
      </c>
      <c r="E6" s="1" t="s">
        <v>435</v>
      </c>
    </row>
    <row r="7" spans="3:5" ht="13.5" customHeight="1">
      <c r="C7" s="32">
        <v>2003</v>
      </c>
      <c r="D7" s="5">
        <v>2003</v>
      </c>
      <c r="E7" s="5">
        <v>2003</v>
      </c>
    </row>
    <row r="9" spans="1:2" ht="13.5" customHeight="1">
      <c r="A9" s="22" t="s">
        <v>29</v>
      </c>
      <c r="B9" s="10" t="s">
        <v>190</v>
      </c>
    </row>
    <row r="10" spans="1:2" ht="13.5" customHeight="1">
      <c r="A10" s="22" t="s">
        <v>39</v>
      </c>
      <c r="B10" s="10" t="s">
        <v>191</v>
      </c>
    </row>
    <row r="11" spans="1:2" ht="13.5" customHeight="1">
      <c r="A11" s="22"/>
      <c r="B11" s="10" t="s">
        <v>325</v>
      </c>
    </row>
    <row r="12" spans="1:2" ht="13.5" customHeight="1">
      <c r="A12" s="22" t="s">
        <v>41</v>
      </c>
      <c r="B12" s="10" t="s">
        <v>192</v>
      </c>
    </row>
    <row r="13" spans="1:2" ht="13.5" customHeight="1">
      <c r="A13" s="22" t="s">
        <v>42</v>
      </c>
      <c r="B13" s="10" t="s">
        <v>326</v>
      </c>
    </row>
    <row r="14" spans="1:2" ht="13.5" customHeight="1">
      <c r="A14" s="22"/>
      <c r="B14" s="10" t="s">
        <v>193</v>
      </c>
    </row>
    <row r="15" spans="1:2" ht="13.5" customHeight="1">
      <c r="A15" s="22"/>
      <c r="B15" s="10" t="s">
        <v>327</v>
      </c>
    </row>
    <row r="16" spans="1:2" ht="13.5" customHeight="1">
      <c r="A16" s="22"/>
      <c r="B16" s="10" t="s">
        <v>328</v>
      </c>
    </row>
    <row r="17" spans="1:2" ht="13.5" customHeight="1">
      <c r="A17" s="22" t="s">
        <v>44</v>
      </c>
      <c r="B17" s="10" t="s">
        <v>194</v>
      </c>
    </row>
    <row r="18" spans="1:2" ht="13.5" customHeight="1">
      <c r="A18" s="22" t="s">
        <v>45</v>
      </c>
      <c r="B18" s="10" t="s">
        <v>195</v>
      </c>
    </row>
    <row r="19" spans="1:2" ht="13.5" customHeight="1">
      <c r="A19" s="22"/>
      <c r="B19" s="10" t="s">
        <v>196</v>
      </c>
    </row>
    <row r="20" spans="1:2" ht="13.5" customHeight="1">
      <c r="A20" s="22" t="s">
        <v>47</v>
      </c>
      <c r="B20" s="10" t="s">
        <v>250</v>
      </c>
    </row>
    <row r="21" spans="1:2" ht="13.5" customHeight="1">
      <c r="A21" s="22" t="s">
        <v>49</v>
      </c>
      <c r="B21" s="10" t="s">
        <v>329</v>
      </c>
    </row>
    <row r="22" spans="1:2" ht="13.5" customHeight="1">
      <c r="A22" s="22"/>
      <c r="B22" s="10" t="s">
        <v>197</v>
      </c>
    </row>
    <row r="23" spans="1:2" ht="13.5" customHeight="1">
      <c r="A23" s="22" t="s">
        <v>128</v>
      </c>
      <c r="B23" s="10" t="s">
        <v>330</v>
      </c>
    </row>
    <row r="24" spans="1:2" ht="13.5" customHeight="1">
      <c r="A24" s="22" t="s">
        <v>129</v>
      </c>
      <c r="B24" s="10" t="s">
        <v>331</v>
      </c>
    </row>
    <row r="25" spans="1:2" ht="13.5" customHeight="1">
      <c r="A25" s="22" t="s">
        <v>145</v>
      </c>
      <c r="B25" s="10" t="s">
        <v>332</v>
      </c>
    </row>
    <row r="26" spans="1:2" ht="13.5" customHeight="1">
      <c r="A26" s="22"/>
      <c r="B26" s="10" t="s">
        <v>198</v>
      </c>
    </row>
    <row r="27" spans="1:2" ht="13.5" customHeight="1">
      <c r="A27" s="22" t="s">
        <v>146</v>
      </c>
      <c r="B27" s="10" t="s">
        <v>332</v>
      </c>
    </row>
    <row r="28" spans="1:2" ht="13.5" customHeight="1">
      <c r="A28" s="22"/>
      <c r="B28" s="10" t="s">
        <v>199</v>
      </c>
    </row>
    <row r="29" spans="1:2" ht="13.5" customHeight="1">
      <c r="A29" s="22" t="s">
        <v>147</v>
      </c>
      <c r="B29" s="10" t="s">
        <v>333</v>
      </c>
    </row>
    <row r="30" spans="1:2" ht="13.5" customHeight="1">
      <c r="A30" s="22" t="s">
        <v>148</v>
      </c>
      <c r="B30" s="10" t="s">
        <v>334</v>
      </c>
    </row>
    <row r="31" spans="1:2" ht="13.5" customHeight="1">
      <c r="A31" s="22" t="s">
        <v>149</v>
      </c>
      <c r="B31" s="10" t="s">
        <v>335</v>
      </c>
    </row>
    <row r="32" spans="1:2" ht="13.5" customHeight="1">
      <c r="A32" s="22"/>
      <c r="B32" s="10" t="s">
        <v>200</v>
      </c>
    </row>
    <row r="33" spans="1:2" ht="13.5" customHeight="1">
      <c r="A33" s="22" t="s">
        <v>150</v>
      </c>
      <c r="B33" s="10" t="s">
        <v>336</v>
      </c>
    </row>
    <row r="34" spans="1:2" ht="13.5" customHeight="1">
      <c r="A34" s="22" t="s">
        <v>151</v>
      </c>
      <c r="B34" s="10" t="s">
        <v>337</v>
      </c>
    </row>
    <row r="35" spans="1:2" ht="13.5" customHeight="1">
      <c r="A35" s="22" t="s">
        <v>152</v>
      </c>
      <c r="B35" s="10" t="s">
        <v>338</v>
      </c>
    </row>
    <row r="36" spans="1:2" ht="13.5" customHeight="1">
      <c r="A36" s="22" t="s">
        <v>153</v>
      </c>
      <c r="B36" s="10" t="s">
        <v>201</v>
      </c>
    </row>
    <row r="37" spans="1:2" ht="13.5" customHeight="1">
      <c r="A37" s="22" t="s">
        <v>154</v>
      </c>
      <c r="B37" s="10" t="s">
        <v>249</v>
      </c>
    </row>
    <row r="38" spans="1:2" ht="13.5" customHeight="1">
      <c r="A38" s="22" t="s">
        <v>155</v>
      </c>
      <c r="B38" s="10" t="s">
        <v>258</v>
      </c>
    </row>
    <row r="40" spans="2:5" ht="13.5" customHeight="1">
      <c r="B40" s="12" t="s">
        <v>86</v>
      </c>
      <c r="C40" s="9">
        <v>53000000</v>
      </c>
      <c r="D40" s="9">
        <f>58000000-8000000+8000000</f>
        <v>58000000</v>
      </c>
      <c r="E40" s="9">
        <f>58000000-8000000+8000000</f>
        <v>58000000</v>
      </c>
    </row>
    <row r="41" ht="13.5" customHeight="1">
      <c r="B41" s="12"/>
    </row>
  </sheetData>
  <printOptions/>
  <pageMargins left="0.41" right="0.21" top="0.7480314960629921" bottom="0.984251968503937" header="1.57" footer="0.39"/>
  <pageSetup firstPageNumber="28" useFirstPageNumber="1" horizontalDpi="360" verticalDpi="360" orientation="portrait" paperSize="9" scale="95" r:id="rId1"/>
  <headerFooter alignWithMargins="0">
    <oddHeader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875" style="22" customWidth="1"/>
    <col min="2" max="2" width="58.375" style="10" customWidth="1"/>
    <col min="3" max="3" width="12.375" style="10" customWidth="1"/>
    <col min="4" max="4" width="14.625" style="10" bestFit="1" customWidth="1"/>
    <col min="5" max="5" width="14.625" style="10" customWidth="1"/>
    <col min="6" max="16384" width="9.125" style="10" customWidth="1"/>
  </cols>
  <sheetData>
    <row r="1" spans="1:2" ht="15.75" customHeight="1">
      <c r="A1" s="41"/>
      <c r="B1" s="5" t="s">
        <v>73</v>
      </c>
    </row>
    <row r="2" ht="15.75" customHeight="1">
      <c r="B2" s="22" t="s">
        <v>74</v>
      </c>
    </row>
    <row r="3" ht="15.75" customHeight="1">
      <c r="B3" s="21" t="s">
        <v>75</v>
      </c>
    </row>
    <row r="4" ht="13.5" customHeight="1">
      <c r="B4" s="22"/>
    </row>
    <row r="5" spans="3:5" ht="13.5" customHeight="1">
      <c r="C5" s="32" t="s">
        <v>28</v>
      </c>
      <c r="D5" s="1" t="s">
        <v>434</v>
      </c>
      <c r="E5" s="1" t="s">
        <v>435</v>
      </c>
    </row>
    <row r="6" spans="3:5" ht="13.5" customHeight="1">
      <c r="C6" s="32">
        <v>2003</v>
      </c>
      <c r="D6" s="5">
        <v>2003</v>
      </c>
      <c r="E6" s="5">
        <v>2003</v>
      </c>
    </row>
    <row r="8" spans="1:5" ht="13.5" customHeight="1">
      <c r="A8" s="22" t="s">
        <v>29</v>
      </c>
      <c r="B8" s="10" t="s">
        <v>339</v>
      </c>
      <c r="C8" s="11">
        <v>27700000</v>
      </c>
      <c r="D8" s="46">
        <f>27700000-26700000+26700000</f>
        <v>27700000</v>
      </c>
      <c r="E8" s="46">
        <f>27700000-26700000+26700000-7000000</f>
        <v>20700000</v>
      </c>
    </row>
    <row r="9" spans="1:5" ht="13.5" customHeight="1">
      <c r="A9" s="22" t="s">
        <v>39</v>
      </c>
      <c r="B9" s="10" t="s">
        <v>202</v>
      </c>
      <c r="C9" s="11">
        <v>5000000</v>
      </c>
      <c r="D9" s="46">
        <v>5000000</v>
      </c>
      <c r="E9" s="46">
        <v>5000000</v>
      </c>
    </row>
    <row r="10" spans="1:5" ht="13.5" customHeight="1">
      <c r="A10" s="22" t="s">
        <v>41</v>
      </c>
      <c r="B10" s="10" t="s">
        <v>203</v>
      </c>
      <c r="C10" s="11">
        <v>10000000</v>
      </c>
      <c r="D10" s="46">
        <f>10000000-9000000</f>
        <v>1000000</v>
      </c>
      <c r="E10" s="46">
        <f>10000000-9000000</f>
        <v>1000000</v>
      </c>
    </row>
    <row r="11" spans="1:5" ht="13.5" customHeight="1">
      <c r="A11" s="22" t="s">
        <v>42</v>
      </c>
      <c r="B11" s="10" t="s">
        <v>204</v>
      </c>
      <c r="C11" s="11">
        <v>17000000</v>
      </c>
      <c r="D11" s="46">
        <f>17000000-13000000+13000000</f>
        <v>17000000</v>
      </c>
      <c r="E11" s="46">
        <f>17000000-13000000+13000000</f>
        <v>17000000</v>
      </c>
    </row>
    <row r="12" spans="2:5" ht="13.5" customHeight="1">
      <c r="B12" s="10" t="s">
        <v>340</v>
      </c>
      <c r="C12" s="11"/>
      <c r="D12" s="46"/>
      <c r="E12" s="46"/>
    </row>
    <row r="13" spans="1:5" ht="13.5" customHeight="1">
      <c r="A13" s="22" t="s">
        <v>44</v>
      </c>
      <c r="B13" s="10" t="s">
        <v>205</v>
      </c>
      <c r="C13" s="11">
        <v>20000000</v>
      </c>
      <c r="D13" s="46">
        <v>20000000</v>
      </c>
      <c r="E13" s="46">
        <v>20000000</v>
      </c>
    </row>
    <row r="14" spans="1:5" ht="13.5" customHeight="1">
      <c r="A14" s="22" t="s">
        <v>45</v>
      </c>
      <c r="B14" s="10" t="s">
        <v>206</v>
      </c>
      <c r="C14" s="11">
        <v>7000000</v>
      </c>
      <c r="D14" s="46">
        <f>7000000-5000000+5000000</f>
        <v>7000000</v>
      </c>
      <c r="E14" s="46">
        <f>7000000-5000000+5000000</f>
        <v>7000000</v>
      </c>
    </row>
    <row r="15" spans="1:5" ht="13.5" customHeight="1">
      <c r="A15" s="22" t="s">
        <v>47</v>
      </c>
      <c r="B15" s="10" t="s">
        <v>207</v>
      </c>
      <c r="C15" s="11">
        <v>2500000</v>
      </c>
      <c r="D15" s="46">
        <f>2500000+1300000</f>
        <v>3800000</v>
      </c>
      <c r="E15" s="46">
        <f>2500000+1300000</f>
        <v>3800000</v>
      </c>
    </row>
    <row r="16" spans="1:5" ht="13.5" customHeight="1">
      <c r="A16" s="22" t="s">
        <v>49</v>
      </c>
      <c r="B16" s="10" t="s">
        <v>423</v>
      </c>
      <c r="C16" s="11"/>
      <c r="D16" s="46">
        <v>18000000</v>
      </c>
      <c r="E16" s="46">
        <f>18000000-16000000</f>
        <v>2000000</v>
      </c>
    </row>
    <row r="18" spans="2:5" ht="13.5" customHeight="1">
      <c r="B18" s="12" t="s">
        <v>86</v>
      </c>
      <c r="C18" s="9">
        <f>SUM(C8:C17)</f>
        <v>89200000</v>
      </c>
      <c r="D18" s="9">
        <f>SUM(D8:D17)</f>
        <v>99500000</v>
      </c>
      <c r="E18" s="9">
        <f>SUM(E8:E17)</f>
        <v>76500000</v>
      </c>
    </row>
    <row r="19" ht="13.5" customHeight="1">
      <c r="B19" s="12"/>
    </row>
    <row r="20" ht="13.5" customHeight="1">
      <c r="B20" s="26" t="s">
        <v>132</v>
      </c>
    </row>
    <row r="21" spans="2:4" ht="13.5" customHeight="1">
      <c r="B21" s="26" t="s">
        <v>106</v>
      </c>
      <c r="C21" s="11"/>
      <c r="D21" s="11"/>
    </row>
    <row r="22" spans="1:4" ht="13.5" customHeight="1">
      <c r="A22" s="28"/>
      <c r="C22" s="11"/>
      <c r="D22" s="11"/>
    </row>
    <row r="23" spans="1:5" ht="13.5" customHeight="1">
      <c r="A23" s="22" t="s">
        <v>29</v>
      </c>
      <c r="B23" s="27" t="s">
        <v>284</v>
      </c>
      <c r="C23" s="11">
        <v>46000000</v>
      </c>
      <c r="D23" s="11">
        <f>46000000+4000000</f>
        <v>50000000</v>
      </c>
      <c r="E23" s="11">
        <f>46000000+4000000</f>
        <v>50000000</v>
      </c>
    </row>
    <row r="24" spans="1:5" ht="13.5" customHeight="1">
      <c r="A24" s="22" t="s">
        <v>39</v>
      </c>
      <c r="B24" s="27" t="s">
        <v>285</v>
      </c>
      <c r="C24" s="11">
        <v>42500000</v>
      </c>
      <c r="D24" s="11">
        <f>42500000+16000000</f>
        <v>58500000</v>
      </c>
      <c r="E24" s="11">
        <f>42500000+16000000</f>
        <v>58500000</v>
      </c>
    </row>
    <row r="25" spans="1:5" ht="13.5" customHeight="1">
      <c r="A25" s="22" t="s">
        <v>41</v>
      </c>
      <c r="B25" s="27" t="s">
        <v>286</v>
      </c>
      <c r="C25" s="11">
        <v>32600000</v>
      </c>
      <c r="D25" s="11">
        <v>32600000</v>
      </c>
      <c r="E25" s="11">
        <v>32600000</v>
      </c>
    </row>
    <row r="26" spans="1:5" ht="13.5" customHeight="1">
      <c r="A26" s="22" t="s">
        <v>42</v>
      </c>
      <c r="B26" s="27" t="s">
        <v>287</v>
      </c>
      <c r="C26" s="11">
        <v>60700000</v>
      </c>
      <c r="D26" s="11">
        <v>60700000</v>
      </c>
      <c r="E26" s="11">
        <v>60700000</v>
      </c>
    </row>
    <row r="27" spans="1:5" ht="13.5" customHeight="1">
      <c r="A27" s="22" t="s">
        <v>44</v>
      </c>
      <c r="B27" s="27" t="s">
        <v>288</v>
      </c>
      <c r="C27" s="11">
        <v>30200000</v>
      </c>
      <c r="D27" s="11">
        <v>30200000</v>
      </c>
      <c r="E27" s="11">
        <v>30200000</v>
      </c>
    </row>
    <row r="28" spans="1:5" ht="13.5" customHeight="1">
      <c r="A28" s="22" t="s">
        <v>45</v>
      </c>
      <c r="B28" s="27" t="s">
        <v>289</v>
      </c>
      <c r="C28" s="11">
        <v>23000000</v>
      </c>
      <c r="D28" s="11">
        <f>23000000-16000000</f>
        <v>7000000</v>
      </c>
      <c r="E28" s="11">
        <f>23000000-16000000</f>
        <v>7000000</v>
      </c>
    </row>
    <row r="29" spans="1:5" ht="13.5" customHeight="1">
      <c r="A29" s="22" t="s">
        <v>47</v>
      </c>
      <c r="B29" s="27" t="s">
        <v>290</v>
      </c>
      <c r="C29" s="11">
        <v>24000000</v>
      </c>
      <c r="D29" s="11">
        <v>24000000</v>
      </c>
      <c r="E29" s="11">
        <v>24000000</v>
      </c>
    </row>
    <row r="30" spans="2:3" ht="13.5" customHeight="1">
      <c r="B30" s="27"/>
      <c r="C30" s="11"/>
    </row>
    <row r="31" spans="2:5" ht="13.5" customHeight="1">
      <c r="B31" s="12" t="s">
        <v>126</v>
      </c>
      <c r="C31" s="9">
        <f>SUM(C21:C30)</f>
        <v>259000000</v>
      </c>
      <c r="D31" s="9">
        <f>SUM(D21:D30)</f>
        <v>263000000</v>
      </c>
      <c r="E31" s="9">
        <f>SUM(E21:E30)</f>
        <v>263000000</v>
      </c>
    </row>
    <row r="32" spans="2:3" ht="13.5" customHeight="1">
      <c r="B32" s="12"/>
      <c r="C32" s="9"/>
    </row>
    <row r="33" spans="2:4" ht="13.5" customHeight="1">
      <c r="B33" s="12"/>
      <c r="C33" s="9"/>
      <c r="D33" s="9"/>
    </row>
    <row r="34" spans="2:4" ht="13.5" customHeight="1">
      <c r="B34" s="26" t="s">
        <v>130</v>
      </c>
      <c r="C34" s="9"/>
      <c r="D34" s="9"/>
    </row>
    <row r="35" spans="2:4" ht="13.5" customHeight="1">
      <c r="B35" s="26" t="s">
        <v>131</v>
      </c>
      <c r="C35" s="9"/>
      <c r="D35" s="9"/>
    </row>
    <row r="36" spans="2:4" ht="13.5" customHeight="1">
      <c r="B36" s="16"/>
      <c r="C36" s="11" t="s">
        <v>291</v>
      </c>
      <c r="D36" s="11"/>
    </row>
    <row r="37" spans="2:4" ht="13.5" customHeight="1">
      <c r="B37" s="16"/>
      <c r="C37" s="13"/>
      <c r="D37" s="13"/>
    </row>
    <row r="38" spans="1:5" ht="13.5" customHeight="1">
      <c r="A38" s="22" t="s">
        <v>29</v>
      </c>
      <c r="B38" s="27" t="s">
        <v>426</v>
      </c>
      <c r="C38" s="11"/>
      <c r="D38" s="11"/>
      <c r="E38" s="11">
        <v>33600000</v>
      </c>
    </row>
    <row r="39" spans="2:5" ht="13.5" customHeight="1">
      <c r="B39" s="27" t="s">
        <v>441</v>
      </c>
      <c r="C39" s="11">
        <v>15400000</v>
      </c>
      <c r="D39" s="11">
        <v>15400000</v>
      </c>
      <c r="E39" s="11"/>
    </row>
    <row r="40" spans="1:5" ht="13.5" customHeight="1">
      <c r="A40" s="22" t="s">
        <v>39</v>
      </c>
      <c r="B40" s="27" t="s">
        <v>427</v>
      </c>
      <c r="C40" s="11"/>
      <c r="D40" s="11"/>
      <c r="E40" s="11">
        <v>21700000</v>
      </c>
    </row>
    <row r="41" spans="2:5" ht="13.5" customHeight="1">
      <c r="B41" s="27" t="s">
        <v>440</v>
      </c>
      <c r="C41" s="11">
        <v>7000000</v>
      </c>
      <c r="D41" s="11">
        <v>7000000</v>
      </c>
      <c r="E41" s="11"/>
    </row>
    <row r="42" spans="1:5" ht="13.5" customHeight="1">
      <c r="A42" s="22" t="s">
        <v>41</v>
      </c>
      <c r="B42" s="27" t="s">
        <v>428</v>
      </c>
      <c r="C42" s="11"/>
      <c r="D42" s="11"/>
      <c r="E42" s="11">
        <v>18900000</v>
      </c>
    </row>
    <row r="43" spans="2:5" ht="13.5" customHeight="1">
      <c r="B43" s="27" t="s">
        <v>438</v>
      </c>
      <c r="C43" s="11">
        <v>10500000</v>
      </c>
      <c r="D43" s="11">
        <v>10500000</v>
      </c>
      <c r="E43" s="11"/>
    </row>
    <row r="44" spans="2:5" ht="13.5" customHeight="1">
      <c r="B44" s="27" t="s">
        <v>442</v>
      </c>
      <c r="C44" s="11"/>
      <c r="D44" s="11"/>
      <c r="E44" s="11"/>
    </row>
    <row r="45" spans="1:5" ht="13.5" customHeight="1">
      <c r="A45" s="22" t="s">
        <v>42</v>
      </c>
      <c r="B45" s="27" t="s">
        <v>429</v>
      </c>
      <c r="C45" s="11"/>
      <c r="D45" s="11"/>
      <c r="E45" s="11">
        <v>7700000</v>
      </c>
    </row>
    <row r="46" spans="2:5" ht="13.5" customHeight="1">
      <c r="B46" s="27" t="s">
        <v>439</v>
      </c>
      <c r="C46" s="11">
        <v>38500000</v>
      </c>
      <c r="D46" s="11">
        <v>38500000</v>
      </c>
      <c r="E46" s="11"/>
    </row>
    <row r="47" spans="1:5" ht="13.5" customHeight="1">
      <c r="A47" s="22" t="s">
        <v>44</v>
      </c>
      <c r="B47" s="27" t="s">
        <v>430</v>
      </c>
      <c r="C47" s="11"/>
      <c r="D47" s="11"/>
      <c r="E47" s="11">
        <v>2800000</v>
      </c>
    </row>
    <row r="48" spans="2:5" ht="13.5" customHeight="1">
      <c r="B48" s="27"/>
      <c r="C48" s="11"/>
      <c r="D48" s="11"/>
      <c r="E48" s="11"/>
    </row>
    <row r="49" spans="2:5" ht="13.5" customHeight="1">
      <c r="B49" s="27"/>
      <c r="C49" s="11"/>
      <c r="D49" s="11"/>
      <c r="E49" s="11"/>
    </row>
    <row r="50" spans="1:5" s="14" customFormat="1" ht="13.5" customHeight="1">
      <c r="A50" s="23"/>
      <c r="B50" s="12" t="s">
        <v>126</v>
      </c>
      <c r="C50" s="9">
        <f>SUM(C38:C49)</f>
        <v>71400000</v>
      </c>
      <c r="D50" s="9">
        <f>SUM(D38:D49)</f>
        <v>71400000</v>
      </c>
      <c r="E50" s="9">
        <f>SUM(E38:E49)</f>
        <v>84700000</v>
      </c>
    </row>
    <row r="51" spans="1:4" s="14" customFormat="1" ht="13.5" customHeight="1">
      <c r="A51" s="23"/>
      <c r="B51" s="12"/>
      <c r="C51" s="9"/>
      <c r="D51" s="9"/>
    </row>
    <row r="52" spans="2:4" s="27" customFormat="1" ht="13.5" customHeight="1">
      <c r="B52" s="27" t="s">
        <v>292</v>
      </c>
      <c r="C52" s="34"/>
      <c r="D52" s="34"/>
    </row>
    <row r="53" spans="2:4" ht="13.5" customHeight="1">
      <c r="B53" s="27"/>
      <c r="C53" s="11"/>
      <c r="D53" s="11"/>
    </row>
    <row r="54" spans="1:5" s="14" customFormat="1" ht="15.75" customHeight="1">
      <c r="A54" s="23"/>
      <c r="B54" s="12" t="s">
        <v>125</v>
      </c>
      <c r="C54" s="9">
        <f>+C18+C31+C50</f>
        <v>419600000</v>
      </c>
      <c r="D54" s="9">
        <f>+D18+D31+D50</f>
        <v>433900000</v>
      </c>
      <c r="E54" s="9">
        <f>+E18+E31+E50</f>
        <v>424200000</v>
      </c>
    </row>
  </sheetData>
  <printOptions/>
  <pageMargins left="0.38" right="0.31" top="1" bottom="0.65" header="0" footer="0.3"/>
  <pageSetup firstPageNumber="29" useFirstPageNumber="1" horizontalDpi="600" verticalDpi="600" orientation="portrait" paperSize="9" scale="9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11.25390625" style="22" customWidth="1"/>
    <col min="2" max="2" width="48.00390625" style="10" customWidth="1"/>
    <col min="3" max="4" width="12.375" style="10" customWidth="1"/>
    <col min="5" max="5" width="14.625" style="10" bestFit="1" customWidth="1"/>
    <col min="6" max="16384" width="9.125" style="10" customWidth="1"/>
  </cols>
  <sheetData>
    <row r="1" ht="13.5" customHeight="1">
      <c r="B1" s="5"/>
    </row>
    <row r="2" spans="1:2" ht="15.75" customHeight="1">
      <c r="A2" s="47"/>
      <c r="B2" s="19" t="s">
        <v>76</v>
      </c>
    </row>
    <row r="3" spans="1:2" ht="15.75" customHeight="1">
      <c r="A3" s="47"/>
      <c r="B3" s="47" t="s">
        <v>77</v>
      </c>
    </row>
    <row r="4" spans="1:2" ht="15.75" customHeight="1">
      <c r="A4" s="47"/>
      <c r="B4" s="30" t="s">
        <v>78</v>
      </c>
    </row>
    <row r="5" spans="1:2" ht="13.5" customHeight="1">
      <c r="A5" s="47"/>
      <c r="B5" s="48"/>
    </row>
    <row r="6" spans="3:5" ht="13.5" customHeight="1">
      <c r="C6" s="32" t="s">
        <v>28</v>
      </c>
      <c r="D6" s="1" t="s">
        <v>434</v>
      </c>
      <c r="E6" s="1" t="s">
        <v>435</v>
      </c>
    </row>
    <row r="7" spans="3:5" ht="13.5" customHeight="1">
      <c r="C7" s="32">
        <v>2003</v>
      </c>
      <c r="D7" s="5">
        <v>2003</v>
      </c>
      <c r="E7" s="5">
        <v>2003</v>
      </c>
    </row>
    <row r="8" spans="2:5" ht="13.5" customHeight="1">
      <c r="B8" s="1" t="s">
        <v>52</v>
      </c>
      <c r="D8" s="37"/>
      <c r="E8" s="37"/>
    </row>
    <row r="9" spans="1:5" ht="13.5" customHeight="1">
      <c r="A9" s="5" t="s">
        <v>79</v>
      </c>
      <c r="B9" s="1" t="s">
        <v>53</v>
      </c>
      <c r="D9" s="37"/>
      <c r="E9" s="37"/>
    </row>
    <row r="10" spans="4:5" ht="13.5" customHeight="1">
      <c r="D10" s="37"/>
      <c r="E10" s="37"/>
    </row>
    <row r="11" spans="1:5" ht="13.5" customHeight="1">
      <c r="A11" s="22" t="s">
        <v>29</v>
      </c>
      <c r="B11" s="10" t="s">
        <v>208</v>
      </c>
      <c r="C11" s="11">
        <v>19000000</v>
      </c>
      <c r="D11" s="11">
        <f>19000000+5000000</f>
        <v>24000000</v>
      </c>
      <c r="E11" s="11">
        <f>19000000+5000000</f>
        <v>24000000</v>
      </c>
    </row>
    <row r="12" spans="1:5" ht="13.5" customHeight="1">
      <c r="A12" s="22" t="s">
        <v>39</v>
      </c>
      <c r="B12" s="10" t="s">
        <v>209</v>
      </c>
      <c r="C12" s="11">
        <v>16900000</v>
      </c>
      <c r="D12" s="11">
        <f>16900000-2000000+2000000</f>
        <v>16900000</v>
      </c>
      <c r="E12" s="11">
        <f>16900000-2000000+2000000</f>
        <v>16900000</v>
      </c>
    </row>
    <row r="13" spans="1:5" ht="13.5" customHeight="1">
      <c r="A13" s="22" t="s">
        <v>41</v>
      </c>
      <c r="B13" s="10" t="s">
        <v>259</v>
      </c>
      <c r="C13" s="11">
        <v>15000000</v>
      </c>
      <c r="D13" s="11">
        <v>15000000</v>
      </c>
      <c r="E13" s="11">
        <v>15000000</v>
      </c>
    </row>
    <row r="14" spans="1:5" ht="13.5" customHeight="1">
      <c r="A14" s="22" t="s">
        <v>42</v>
      </c>
      <c r="B14" s="10" t="s">
        <v>239</v>
      </c>
      <c r="C14" s="11">
        <v>10000000</v>
      </c>
      <c r="D14" s="11">
        <f>10000000+5000000-5000000</f>
        <v>10000000</v>
      </c>
      <c r="E14" s="11">
        <f>10000000+5000000-5000000</f>
        <v>10000000</v>
      </c>
    </row>
    <row r="15" spans="1:5" ht="13.5" customHeight="1">
      <c r="A15" s="22" t="s">
        <v>44</v>
      </c>
      <c r="B15" s="10" t="s">
        <v>210</v>
      </c>
      <c r="C15" s="11">
        <v>24500000</v>
      </c>
      <c r="D15" s="11">
        <f>24500000+11000000</f>
        <v>35500000</v>
      </c>
      <c r="E15" s="11">
        <f>24500000+11000000</f>
        <v>35500000</v>
      </c>
    </row>
    <row r="16" spans="1:5" ht="13.5" customHeight="1">
      <c r="A16" s="22" t="s">
        <v>45</v>
      </c>
      <c r="B16" s="10" t="s">
        <v>240</v>
      </c>
      <c r="C16" s="11">
        <v>3700000</v>
      </c>
      <c r="D16" s="11">
        <v>3700000</v>
      </c>
      <c r="E16" s="11">
        <v>3700000</v>
      </c>
    </row>
    <row r="17" spans="1:5" ht="13.5" customHeight="1">
      <c r="A17" s="22" t="s">
        <v>47</v>
      </c>
      <c r="B17" s="10" t="s">
        <v>211</v>
      </c>
      <c r="C17" s="11">
        <v>8000000</v>
      </c>
      <c r="D17" s="11">
        <f>8000000+8000000-8000000</f>
        <v>8000000</v>
      </c>
      <c r="E17" s="11">
        <f>8000000+8000000-8000000</f>
        <v>8000000</v>
      </c>
    </row>
    <row r="18" spans="1:5" ht="13.5" customHeight="1">
      <c r="A18" s="22" t="s">
        <v>49</v>
      </c>
      <c r="B18" s="10" t="s">
        <v>241</v>
      </c>
      <c r="C18" s="11">
        <v>2100000</v>
      </c>
      <c r="D18" s="11">
        <v>2100000</v>
      </c>
      <c r="E18" s="11">
        <v>2100000</v>
      </c>
    </row>
    <row r="19" spans="1:5" ht="13.5" customHeight="1">
      <c r="A19" s="22" t="s">
        <v>128</v>
      </c>
      <c r="B19" s="10" t="s">
        <v>242</v>
      </c>
      <c r="C19" s="11">
        <v>2300000</v>
      </c>
      <c r="D19" s="11">
        <v>2300000</v>
      </c>
      <c r="E19" s="11">
        <v>2300000</v>
      </c>
    </row>
    <row r="20" spans="1:5" ht="13.5" customHeight="1">
      <c r="A20" s="22" t="s">
        <v>129</v>
      </c>
      <c r="B20" s="10" t="s">
        <v>260</v>
      </c>
      <c r="C20" s="11">
        <v>8000000</v>
      </c>
      <c r="D20" s="11">
        <v>8000000</v>
      </c>
      <c r="E20" s="11">
        <v>8000000</v>
      </c>
    </row>
    <row r="21" spans="1:5" ht="13.5" customHeight="1">
      <c r="A21" s="22" t="s">
        <v>145</v>
      </c>
      <c r="B21" s="10" t="s">
        <v>341</v>
      </c>
      <c r="C21" s="11">
        <v>1500000</v>
      </c>
      <c r="D21" s="11">
        <v>1500000</v>
      </c>
      <c r="E21" s="11">
        <v>1500000</v>
      </c>
    </row>
    <row r="22" spans="1:5" ht="13.5" customHeight="1">
      <c r="A22" s="22" t="s">
        <v>146</v>
      </c>
      <c r="B22" s="10" t="s">
        <v>420</v>
      </c>
      <c r="C22" s="11"/>
      <c r="D22" s="11">
        <v>21000000</v>
      </c>
      <c r="E22" s="11">
        <f>21000000-21000000</f>
        <v>0</v>
      </c>
    </row>
    <row r="23" spans="2:5" ht="13.5" customHeight="1">
      <c r="B23" s="16" t="s">
        <v>342</v>
      </c>
      <c r="C23" s="13">
        <f>SUM(C11:C22)</f>
        <v>111000000</v>
      </c>
      <c r="D23" s="13">
        <f>SUM(D11:D22)</f>
        <v>148000000</v>
      </c>
      <c r="E23" s="13">
        <f>SUM(E11:E22)</f>
        <v>127000000</v>
      </c>
    </row>
    <row r="25" spans="1:2" ht="13.5" customHeight="1">
      <c r="A25" s="5" t="s">
        <v>80</v>
      </c>
      <c r="B25" s="1" t="s">
        <v>54</v>
      </c>
    </row>
    <row r="27" spans="1:5" ht="13.5" customHeight="1">
      <c r="A27" s="22" t="s">
        <v>29</v>
      </c>
      <c r="B27" s="10" t="s">
        <v>212</v>
      </c>
      <c r="C27" s="11">
        <v>11000000</v>
      </c>
      <c r="D27" s="11">
        <f>11000000-5000000</f>
        <v>6000000</v>
      </c>
      <c r="E27" s="11">
        <f>11000000-5000000</f>
        <v>6000000</v>
      </c>
    </row>
    <row r="28" spans="1:5" ht="13.5" customHeight="1">
      <c r="A28" s="22" t="s">
        <v>39</v>
      </c>
      <c r="B28" s="10" t="s">
        <v>213</v>
      </c>
      <c r="C28" s="11">
        <v>10000000</v>
      </c>
      <c r="D28" s="11">
        <v>10000000</v>
      </c>
      <c r="E28" s="11">
        <v>10000000</v>
      </c>
    </row>
    <row r="29" spans="1:5" ht="13.5" customHeight="1">
      <c r="A29" s="22" t="s">
        <v>41</v>
      </c>
      <c r="B29" s="10" t="s">
        <v>214</v>
      </c>
      <c r="C29" s="11">
        <v>20000000</v>
      </c>
      <c r="D29" s="11">
        <v>20000000</v>
      </c>
      <c r="E29" s="11">
        <v>20000000</v>
      </c>
    </row>
    <row r="30" spans="1:5" ht="13.5" customHeight="1">
      <c r="A30" s="22" t="s">
        <v>42</v>
      </c>
      <c r="B30" s="10" t="s">
        <v>215</v>
      </c>
      <c r="C30" s="11">
        <v>12000000</v>
      </c>
      <c r="D30" s="11">
        <f>12000000+5000000-3000000+3000000-4000000</f>
        <v>13000000</v>
      </c>
      <c r="E30" s="11">
        <f>12000000+5000000-3000000+3000000-4000000</f>
        <v>13000000</v>
      </c>
    </row>
    <row r="31" spans="1:5" ht="13.5" customHeight="1">
      <c r="A31" s="22" t="s">
        <v>44</v>
      </c>
      <c r="B31" s="10" t="s">
        <v>216</v>
      </c>
      <c r="C31" s="11">
        <v>4600000</v>
      </c>
      <c r="D31" s="11">
        <f>4600000-1600000+1600000</f>
        <v>4600000</v>
      </c>
      <c r="E31" s="11">
        <f>4600000-1600000+1600000</f>
        <v>4600000</v>
      </c>
    </row>
    <row r="32" ht="13.5" customHeight="1">
      <c r="C32" s="11"/>
    </row>
    <row r="33" ht="13.5" customHeight="1">
      <c r="C33" s="11"/>
    </row>
    <row r="35" spans="2:5" ht="13.5" customHeight="1">
      <c r="B35" s="16" t="s">
        <v>88</v>
      </c>
      <c r="C35" s="13">
        <f>SUM(C27:C34)</f>
        <v>57600000</v>
      </c>
      <c r="D35" s="13">
        <f>SUM(D27:D34)</f>
        <v>53600000</v>
      </c>
      <c r="E35" s="13">
        <f>SUM(E27:E34)</f>
        <v>53600000</v>
      </c>
    </row>
    <row r="36" ht="13.5" customHeight="1">
      <c r="C36" s="49"/>
    </row>
    <row r="37" spans="1:5" s="14" customFormat="1" ht="13.5" customHeight="1">
      <c r="A37" s="23"/>
      <c r="B37" s="12" t="s">
        <v>343</v>
      </c>
      <c r="C37" s="9">
        <f>+C23+C35</f>
        <v>168600000</v>
      </c>
      <c r="D37" s="9">
        <f>+D23+D35</f>
        <v>201600000</v>
      </c>
      <c r="E37" s="9">
        <f>+E23+E35</f>
        <v>180600000</v>
      </c>
    </row>
  </sheetData>
  <printOptions/>
  <pageMargins left="0.41" right="0.4" top="0.86" bottom="0.89" header="0" footer="0.44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D1" sqref="D1"/>
    </sheetView>
  </sheetViews>
  <sheetFormatPr defaultColWidth="9.00390625" defaultRowHeight="13.5" customHeight="1"/>
  <cols>
    <col min="1" max="1" width="4.00390625" style="22" customWidth="1"/>
    <col min="2" max="2" width="56.75390625" style="10" customWidth="1"/>
    <col min="3" max="3" width="12.875" style="10" customWidth="1"/>
    <col min="4" max="4" width="13.125" style="10" bestFit="1" customWidth="1"/>
    <col min="5" max="5" width="12.75390625" style="10" customWidth="1"/>
    <col min="6" max="16384" width="9.125" style="10" customWidth="1"/>
  </cols>
  <sheetData>
    <row r="1" ht="13.5" customHeight="1">
      <c r="B1" s="1" t="s">
        <v>133</v>
      </c>
    </row>
    <row r="2" spans="1:2" ht="15.75" customHeight="1">
      <c r="A2" s="22" t="s">
        <v>0</v>
      </c>
      <c r="B2" s="22" t="s">
        <v>63</v>
      </c>
    </row>
    <row r="3" spans="1:2" ht="15.75" customHeight="1">
      <c r="A3" s="22" t="s">
        <v>0</v>
      </c>
      <c r="B3" s="21" t="s">
        <v>114</v>
      </c>
    </row>
    <row r="4" ht="15.75" customHeight="1">
      <c r="B4" s="21"/>
    </row>
    <row r="5" spans="3:5" ht="13.5" customHeight="1">
      <c r="C5" s="32" t="s">
        <v>28</v>
      </c>
      <c r="D5" s="32" t="s">
        <v>434</v>
      </c>
      <c r="E5" s="32" t="s">
        <v>435</v>
      </c>
    </row>
    <row r="6" spans="3:5" ht="13.5" customHeight="1">
      <c r="C6" s="32">
        <v>2003</v>
      </c>
      <c r="D6" s="32">
        <v>2003</v>
      </c>
      <c r="E6" s="32">
        <v>2003</v>
      </c>
    </row>
    <row r="7" spans="1:2" s="1" customFormat="1" ht="13.5" customHeight="1">
      <c r="A7" s="5" t="s">
        <v>29</v>
      </c>
      <c r="B7" s="1" t="s">
        <v>55</v>
      </c>
    </row>
    <row r="8" ht="13.5" customHeight="1">
      <c r="B8" s="10" t="s">
        <v>123</v>
      </c>
    </row>
    <row r="9" spans="2:5" ht="13.5" customHeight="1">
      <c r="B9" s="31" t="s">
        <v>300</v>
      </c>
      <c r="C9" s="11">
        <v>3130000</v>
      </c>
      <c r="D9" s="11">
        <v>3130000</v>
      </c>
      <c r="E9" s="11">
        <v>3130000</v>
      </c>
    </row>
    <row r="10" spans="2:5" ht="13.5" customHeight="1">
      <c r="B10" s="31" t="s">
        <v>301</v>
      </c>
      <c r="C10" s="11">
        <v>2350000</v>
      </c>
      <c r="D10" s="11">
        <v>2350000</v>
      </c>
      <c r="E10" s="11">
        <v>2350000</v>
      </c>
    </row>
    <row r="11" spans="3:5" ht="13.5" customHeight="1">
      <c r="C11" s="11"/>
      <c r="D11" s="11"/>
      <c r="E11" s="11"/>
    </row>
    <row r="12" spans="1:5" s="1" customFormat="1" ht="13.5" customHeight="1">
      <c r="A12" s="5" t="s">
        <v>39</v>
      </c>
      <c r="B12" s="1" t="s">
        <v>23</v>
      </c>
      <c r="C12" s="13"/>
      <c r="D12" s="13"/>
      <c r="E12" s="13"/>
    </row>
    <row r="13" spans="2:5" ht="13.5" customHeight="1">
      <c r="B13" s="10" t="s">
        <v>56</v>
      </c>
      <c r="C13" s="11"/>
      <c r="D13" s="11"/>
      <c r="E13" s="11"/>
    </row>
    <row r="14" spans="2:5" ht="13.5" customHeight="1">
      <c r="B14" s="31" t="s">
        <v>293</v>
      </c>
      <c r="C14" s="11">
        <v>2100000</v>
      </c>
      <c r="D14" s="11">
        <v>2100000</v>
      </c>
      <c r="E14" s="11">
        <v>2100000</v>
      </c>
    </row>
    <row r="15" spans="2:5" ht="13.5" customHeight="1">
      <c r="B15" s="31" t="s">
        <v>294</v>
      </c>
      <c r="C15" s="11">
        <v>1100000</v>
      </c>
      <c r="D15" s="11">
        <v>1100000</v>
      </c>
      <c r="E15" s="11">
        <v>1100000</v>
      </c>
    </row>
    <row r="16" spans="2:5" ht="13.5" customHeight="1">
      <c r="B16" s="31" t="s">
        <v>303</v>
      </c>
      <c r="C16" s="11"/>
      <c r="D16" s="11"/>
      <c r="E16" s="11"/>
    </row>
    <row r="17" spans="2:5" ht="13.5" customHeight="1">
      <c r="B17" s="10" t="s">
        <v>295</v>
      </c>
      <c r="C17" s="11">
        <v>3000000</v>
      </c>
      <c r="D17" s="11">
        <v>3000000</v>
      </c>
      <c r="E17" s="11">
        <v>3000000</v>
      </c>
    </row>
    <row r="18" spans="2:5" ht="13.5" customHeight="1">
      <c r="B18" s="10" t="s">
        <v>302</v>
      </c>
      <c r="C18" s="11">
        <v>4000000</v>
      </c>
      <c r="D18" s="11">
        <v>4000000</v>
      </c>
      <c r="E18" s="11">
        <v>4000000</v>
      </c>
    </row>
    <row r="19" spans="2:5" ht="13.5" customHeight="1">
      <c r="B19" s="10" t="s">
        <v>304</v>
      </c>
      <c r="C19" s="11">
        <v>1000000</v>
      </c>
      <c r="D19" s="11">
        <v>1000000</v>
      </c>
      <c r="E19" s="11">
        <v>1000000</v>
      </c>
    </row>
    <row r="20" spans="2:5" ht="13.5" customHeight="1">
      <c r="B20" s="10" t="s">
        <v>57</v>
      </c>
      <c r="C20" s="11"/>
      <c r="D20" s="11"/>
      <c r="E20" s="11"/>
    </row>
    <row r="21" spans="2:5" ht="13.5" customHeight="1">
      <c r="B21" s="24" t="s">
        <v>307</v>
      </c>
      <c r="C21" s="11"/>
      <c r="D21" s="11"/>
      <c r="E21" s="11"/>
    </row>
    <row r="22" spans="2:5" ht="13.5" customHeight="1">
      <c r="B22" s="31" t="s">
        <v>308</v>
      </c>
      <c r="C22" s="11">
        <v>200000</v>
      </c>
      <c r="D22" s="11">
        <v>200000</v>
      </c>
      <c r="E22" s="11">
        <v>200000</v>
      </c>
    </row>
    <row r="23" spans="2:5" ht="13.5" customHeight="1">
      <c r="B23" s="31" t="s">
        <v>309</v>
      </c>
      <c r="C23" s="11">
        <v>100000</v>
      </c>
      <c r="D23" s="11">
        <v>100000</v>
      </c>
      <c r="E23" s="11">
        <v>100000</v>
      </c>
    </row>
    <row r="24" spans="2:5" ht="13.5" customHeight="1">
      <c r="B24" s="24" t="s">
        <v>124</v>
      </c>
      <c r="C24" s="11"/>
      <c r="D24" s="11"/>
      <c r="E24" s="11"/>
    </row>
    <row r="25" spans="2:5" ht="13.5" customHeight="1">
      <c r="B25" s="31" t="s">
        <v>305</v>
      </c>
      <c r="C25" s="11">
        <v>610000</v>
      </c>
      <c r="D25" s="11">
        <v>610000</v>
      </c>
      <c r="E25" s="11">
        <v>610000</v>
      </c>
    </row>
    <row r="26" spans="2:5" ht="13.5" customHeight="1">
      <c r="B26" s="31" t="s">
        <v>306</v>
      </c>
      <c r="C26" s="11">
        <v>500000</v>
      </c>
      <c r="D26" s="11">
        <v>500000</v>
      </c>
      <c r="E26" s="11">
        <v>500000</v>
      </c>
    </row>
    <row r="27" spans="2:5" ht="13.5" customHeight="1">
      <c r="B27" s="24" t="s">
        <v>311</v>
      </c>
      <c r="C27" s="11"/>
      <c r="D27" s="11"/>
      <c r="E27" s="11"/>
    </row>
    <row r="28" spans="2:5" ht="13.5" customHeight="1">
      <c r="B28" s="31" t="s">
        <v>436</v>
      </c>
      <c r="C28" s="11">
        <v>500000</v>
      </c>
      <c r="D28" s="11">
        <v>500000</v>
      </c>
      <c r="E28" s="11">
        <f>500000-500000</f>
        <v>0</v>
      </c>
    </row>
    <row r="29" spans="2:5" ht="13.5" customHeight="1">
      <c r="B29" s="31" t="s">
        <v>437</v>
      </c>
      <c r="C29" s="11">
        <v>500000</v>
      </c>
      <c r="D29" s="11">
        <v>500000</v>
      </c>
      <c r="E29" s="11">
        <v>500000</v>
      </c>
    </row>
    <row r="30" spans="2:5" ht="13.5" customHeight="1">
      <c r="B30" s="31" t="s">
        <v>310</v>
      </c>
      <c r="C30" s="11">
        <v>1300000</v>
      </c>
      <c r="D30" s="11">
        <v>1300000</v>
      </c>
      <c r="E30" s="11">
        <f>1300000+500000</f>
        <v>1800000</v>
      </c>
    </row>
    <row r="31" spans="2:5" ht="13.5" customHeight="1">
      <c r="B31" s="10" t="s">
        <v>312</v>
      </c>
      <c r="C31" s="11">
        <v>1300000</v>
      </c>
      <c r="D31" s="11">
        <v>1300000</v>
      </c>
      <c r="E31" s="11">
        <v>1300000</v>
      </c>
    </row>
    <row r="32" spans="2:5" ht="13.5" customHeight="1">
      <c r="B32" s="31"/>
      <c r="C32" s="11"/>
      <c r="D32" s="11"/>
      <c r="E32" s="11"/>
    </row>
    <row r="33" spans="2:5" ht="13.5" customHeight="1">
      <c r="B33" s="31"/>
      <c r="C33" s="11"/>
      <c r="D33" s="11"/>
      <c r="E33" s="11"/>
    </row>
    <row r="34" spans="2:5" ht="13.5" customHeight="1">
      <c r="B34" s="10" t="s">
        <v>58</v>
      </c>
      <c r="C34" s="11"/>
      <c r="D34" s="11"/>
      <c r="E34" s="11"/>
    </row>
    <row r="35" spans="2:5" ht="13.5" customHeight="1">
      <c r="B35" s="31" t="s">
        <v>313</v>
      </c>
      <c r="C35" s="11">
        <v>2900000</v>
      </c>
      <c r="D35" s="11">
        <v>2900000</v>
      </c>
      <c r="E35" s="11">
        <v>2900000</v>
      </c>
    </row>
    <row r="36" spans="2:5" ht="13.5" customHeight="1">
      <c r="B36" s="31" t="s">
        <v>314</v>
      </c>
      <c r="C36" s="11">
        <v>700000</v>
      </c>
      <c r="D36" s="11">
        <v>700000</v>
      </c>
      <c r="E36" s="11">
        <v>700000</v>
      </c>
    </row>
    <row r="37" spans="2:5" ht="13.5" customHeight="1">
      <c r="B37" s="31"/>
      <c r="C37" s="11"/>
      <c r="D37" s="11"/>
      <c r="E37" s="11"/>
    </row>
    <row r="38" spans="2:5" ht="13.5" customHeight="1">
      <c r="B38" s="10" t="s">
        <v>59</v>
      </c>
      <c r="C38" s="11"/>
      <c r="D38" s="11"/>
      <c r="E38" s="11"/>
    </row>
    <row r="39" spans="2:5" ht="13.5" customHeight="1">
      <c r="B39" s="31" t="s">
        <v>296</v>
      </c>
      <c r="C39" s="11">
        <v>1450000</v>
      </c>
      <c r="D39" s="11">
        <v>1450000</v>
      </c>
      <c r="E39" s="11">
        <v>1450000</v>
      </c>
    </row>
    <row r="40" spans="2:5" ht="13.5" customHeight="1">
      <c r="B40" s="31" t="s">
        <v>297</v>
      </c>
      <c r="C40" s="11">
        <v>2500000</v>
      </c>
      <c r="D40" s="11">
        <v>2500000</v>
      </c>
      <c r="E40" s="11">
        <v>2500000</v>
      </c>
    </row>
    <row r="41" spans="2:5" ht="13.5" customHeight="1">
      <c r="B41" s="31" t="s">
        <v>315</v>
      </c>
      <c r="C41" s="11">
        <v>2100000</v>
      </c>
      <c r="D41" s="11">
        <v>2100000</v>
      </c>
      <c r="E41" s="11">
        <v>2100000</v>
      </c>
    </row>
    <row r="42" spans="2:5" ht="13.5" customHeight="1">
      <c r="B42" s="31" t="s">
        <v>298</v>
      </c>
      <c r="C42" s="11">
        <v>700000</v>
      </c>
      <c r="D42" s="11">
        <v>700000</v>
      </c>
      <c r="E42" s="11">
        <v>700000</v>
      </c>
    </row>
    <row r="43" spans="2:5" ht="13.5" customHeight="1">
      <c r="B43" s="31" t="s">
        <v>316</v>
      </c>
      <c r="C43" s="11">
        <v>1080000</v>
      </c>
      <c r="D43" s="11">
        <v>1080000</v>
      </c>
      <c r="E43" s="11">
        <v>1080000</v>
      </c>
    </row>
    <row r="44" spans="2:5" ht="13.5" customHeight="1">
      <c r="B44" s="31" t="s">
        <v>317</v>
      </c>
      <c r="C44" s="11"/>
      <c r="D44" s="11"/>
      <c r="E44" s="11"/>
    </row>
    <row r="45" spans="2:5" ht="13.5" customHeight="1">
      <c r="B45" s="10" t="s">
        <v>319</v>
      </c>
      <c r="C45" s="11">
        <v>1000000</v>
      </c>
      <c r="D45" s="11">
        <v>1000000</v>
      </c>
      <c r="E45" s="11">
        <v>1000000</v>
      </c>
    </row>
    <row r="46" spans="2:5" ht="13.5" customHeight="1">
      <c r="B46" s="10" t="s">
        <v>318</v>
      </c>
      <c r="C46" s="11">
        <v>780000</v>
      </c>
      <c r="D46" s="11">
        <v>780000</v>
      </c>
      <c r="E46" s="11">
        <v>780000</v>
      </c>
    </row>
    <row r="47" spans="2:5" ht="13.5" customHeight="1">
      <c r="B47" s="10" t="s">
        <v>320</v>
      </c>
      <c r="C47" s="11">
        <v>1800000</v>
      </c>
      <c r="D47" s="11">
        <v>1800000</v>
      </c>
      <c r="E47" s="11">
        <v>1800000</v>
      </c>
    </row>
    <row r="48" spans="2:5" ht="13.5" customHeight="1">
      <c r="B48" s="31"/>
      <c r="C48" s="11"/>
      <c r="D48" s="11"/>
      <c r="E48" s="11"/>
    </row>
    <row r="49" spans="2:5" ht="13.5" customHeight="1">
      <c r="B49" s="10" t="s">
        <v>60</v>
      </c>
      <c r="C49" s="11"/>
      <c r="D49" s="11"/>
      <c r="E49" s="11"/>
    </row>
    <row r="50" spans="2:5" ht="13.5" customHeight="1">
      <c r="B50" s="31" t="s">
        <v>299</v>
      </c>
      <c r="C50" s="11">
        <v>3500000</v>
      </c>
      <c r="D50" s="11">
        <v>3500000</v>
      </c>
      <c r="E50" s="11">
        <v>3500000</v>
      </c>
    </row>
    <row r="51" spans="2:5" ht="13.5" customHeight="1">
      <c r="B51" s="31"/>
      <c r="C51" s="11"/>
      <c r="D51" s="11"/>
      <c r="E51" s="11"/>
    </row>
    <row r="52" ht="13.5" customHeight="1">
      <c r="B52" s="31"/>
    </row>
    <row r="53" spans="1:5" s="14" customFormat="1" ht="15.75" customHeight="1">
      <c r="A53" s="23"/>
      <c r="B53" s="12" t="s">
        <v>86</v>
      </c>
      <c r="C53" s="9">
        <f>SUM(C8:C52)</f>
        <v>40200000</v>
      </c>
      <c r="D53" s="9">
        <f>SUM(D8:D52)</f>
        <v>40200000</v>
      </c>
      <c r="E53" s="9">
        <f>SUM(E8:E52)</f>
        <v>40200000</v>
      </c>
    </row>
    <row r="55" spans="2:3" ht="13.5" customHeight="1">
      <c r="B55" s="12"/>
      <c r="C55" s="11"/>
    </row>
    <row r="56" spans="3:4" ht="13.5" customHeight="1">
      <c r="C56" s="11"/>
      <c r="D56" s="11"/>
    </row>
    <row r="57" spans="3:4" ht="13.5" customHeight="1">
      <c r="C57" s="11"/>
      <c r="D57" s="11"/>
    </row>
    <row r="58" spans="3:4" ht="13.5" customHeight="1">
      <c r="C58" s="11"/>
      <c r="D58" s="11"/>
    </row>
    <row r="59" spans="3:4" ht="13.5" customHeight="1">
      <c r="C59" s="11"/>
      <c r="D59" s="11"/>
    </row>
    <row r="60" spans="3:4" ht="13.5" customHeight="1">
      <c r="C60" s="11"/>
      <c r="D60" s="11"/>
    </row>
    <row r="61" spans="3:4" ht="13.5" customHeight="1">
      <c r="C61" s="11"/>
      <c r="D61" s="11"/>
    </row>
    <row r="62" spans="3:4" ht="13.5" customHeight="1">
      <c r="C62" s="11"/>
      <c r="D62" s="11"/>
    </row>
  </sheetData>
  <printOptions/>
  <pageMargins left="0.41" right="0.75" top="0.69" bottom="0.56" header="0" footer="0.27"/>
  <pageSetup firstPageNumber="31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1" sqref="B1"/>
    </sheetView>
  </sheetViews>
  <sheetFormatPr defaultColWidth="9.00390625" defaultRowHeight="15.75" customHeight="1"/>
  <cols>
    <col min="1" max="1" width="53.375" style="10" customWidth="1"/>
    <col min="2" max="2" width="12.25390625" style="11" customWidth="1"/>
    <col min="3" max="4" width="12.75390625" style="10" customWidth="1"/>
    <col min="5" max="5" width="12.625" style="10" bestFit="1" customWidth="1"/>
    <col min="6" max="16384" width="9.125" style="10" customWidth="1"/>
  </cols>
  <sheetData>
    <row r="1" ht="15.75" customHeight="1">
      <c r="A1" s="5" t="s">
        <v>64</v>
      </c>
    </row>
    <row r="2" ht="15.75" customHeight="1">
      <c r="A2" s="22" t="s">
        <v>65</v>
      </c>
    </row>
    <row r="3" spans="1:2" ht="15.75" customHeight="1">
      <c r="A3" s="21" t="s">
        <v>115</v>
      </c>
      <c r="B3" s="9" t="s">
        <v>0</v>
      </c>
    </row>
    <row r="4" spans="1:5" ht="15.75" customHeight="1">
      <c r="A4" s="7"/>
      <c r="B4" s="32"/>
      <c r="C4" s="32" t="s">
        <v>28</v>
      </c>
      <c r="D4" s="1" t="s">
        <v>434</v>
      </c>
      <c r="E4" s="1" t="s">
        <v>435</v>
      </c>
    </row>
    <row r="5" spans="1:5" ht="15.75" customHeight="1">
      <c r="A5" s="7"/>
      <c r="B5" s="32"/>
      <c r="C5" s="32">
        <v>2003</v>
      </c>
      <c r="D5" s="5">
        <v>2003</v>
      </c>
      <c r="E5" s="5">
        <v>2003</v>
      </c>
    </row>
    <row r="6" ht="15.75" customHeight="1">
      <c r="B6" s="3"/>
    </row>
    <row r="7" spans="1:5" ht="15.75" customHeight="1">
      <c r="A7" s="10" t="s">
        <v>273</v>
      </c>
      <c r="C7" s="11">
        <v>5320160</v>
      </c>
      <c r="D7" s="11">
        <v>5320160</v>
      </c>
      <c r="E7" s="11">
        <v>5320160</v>
      </c>
    </row>
    <row r="8" spans="1:3" ht="15.75" customHeight="1">
      <c r="A8" s="10" t="s">
        <v>274</v>
      </c>
      <c r="C8" s="11"/>
    </row>
    <row r="9" spans="1:5" ht="15.75" customHeight="1">
      <c r="A9" s="31" t="s">
        <v>21</v>
      </c>
      <c r="C9" s="11">
        <v>19000000</v>
      </c>
      <c r="D9" s="11">
        <v>19000000</v>
      </c>
      <c r="E9" s="11">
        <v>19000000</v>
      </c>
    </row>
    <row r="10" spans="1:5" ht="15.75" customHeight="1">
      <c r="A10" s="31" t="s">
        <v>22</v>
      </c>
      <c r="C10" s="11">
        <v>9000000</v>
      </c>
      <c r="D10" s="11">
        <v>9000000</v>
      </c>
      <c r="E10" s="11">
        <v>9000000</v>
      </c>
    </row>
    <row r="11" spans="1:5" ht="15.75" customHeight="1">
      <c r="A11" s="31" t="s">
        <v>275</v>
      </c>
      <c r="C11" s="11">
        <v>8000000</v>
      </c>
      <c r="D11" s="11">
        <v>8000000</v>
      </c>
      <c r="E11" s="11">
        <v>8000000</v>
      </c>
    </row>
    <row r="12" spans="1:5" ht="15.75" customHeight="1">
      <c r="A12" s="31" t="s">
        <v>276</v>
      </c>
      <c r="C12" s="11">
        <v>4000000</v>
      </c>
      <c r="D12" s="11">
        <v>4000000</v>
      </c>
      <c r="E12" s="11">
        <v>4000000</v>
      </c>
    </row>
    <row r="13" spans="1:3" ht="15.75" customHeight="1">
      <c r="A13" s="31"/>
      <c r="C13" s="11"/>
    </row>
    <row r="14" spans="1:3" ht="15.75" customHeight="1">
      <c r="A14" s="31"/>
      <c r="C14" s="11"/>
    </row>
    <row r="15" spans="1:5" ht="15.75" customHeight="1">
      <c r="A15" s="16" t="s">
        <v>86</v>
      </c>
      <c r="B15" s="13"/>
      <c r="C15" s="9">
        <f>SUM(C7:C14)</f>
        <v>45320160</v>
      </c>
      <c r="D15" s="9">
        <f>SUM(D7:D14)</f>
        <v>45320160</v>
      </c>
      <c r="E15" s="9">
        <f>SUM(E7:E14)</f>
        <v>45320160</v>
      </c>
    </row>
    <row r="16" spans="1:2" ht="15.75" customHeight="1">
      <c r="A16" s="16"/>
      <c r="B16" s="13"/>
    </row>
    <row r="17" spans="1:2" ht="15.75" customHeight="1">
      <c r="A17" s="16"/>
      <c r="B17" s="13"/>
    </row>
    <row r="18" spans="1:2" ht="15.75" customHeight="1">
      <c r="A18" s="16"/>
      <c r="B18" s="13"/>
    </row>
    <row r="19" spans="1:2" ht="15.75" customHeight="1">
      <c r="A19" s="16"/>
      <c r="B19" s="13"/>
    </row>
    <row r="20" ht="15.75" customHeight="1">
      <c r="A20" s="31"/>
    </row>
    <row r="21" ht="15.75" customHeight="1">
      <c r="A21" s="31"/>
    </row>
    <row r="22" ht="15.75" customHeight="1">
      <c r="A22" s="5" t="s">
        <v>67</v>
      </c>
    </row>
    <row r="23" ht="15.75" customHeight="1">
      <c r="A23" s="22" t="s">
        <v>66</v>
      </c>
    </row>
    <row r="24" spans="1:2" ht="15.75" customHeight="1">
      <c r="A24" s="50" t="s">
        <v>116</v>
      </c>
      <c r="B24" s="51"/>
    </row>
    <row r="25" ht="15.75" customHeight="1">
      <c r="B25" s="3" t="s">
        <v>0</v>
      </c>
    </row>
    <row r="26" ht="15.75" customHeight="1">
      <c r="B26" s="3"/>
    </row>
    <row r="27" spans="2:3" ht="15.75" customHeight="1">
      <c r="B27" s="3"/>
      <c r="C27" s="11"/>
    </row>
    <row r="28" spans="1:5" ht="15.75" customHeight="1">
      <c r="A28" s="10" t="s">
        <v>277</v>
      </c>
      <c r="B28" s="3"/>
      <c r="C28" s="11">
        <v>25000000</v>
      </c>
      <c r="D28" s="11">
        <f>25000000+8300000</f>
        <v>33300000</v>
      </c>
      <c r="E28" s="11">
        <f>25000000+8300000-3000000-1800000</f>
        <v>28500000</v>
      </c>
    </row>
    <row r="29" spans="2:3" ht="15.75" customHeight="1">
      <c r="B29" s="3"/>
      <c r="C29" s="11"/>
    </row>
    <row r="30" spans="1:5" ht="15.75" customHeight="1">
      <c r="A30" s="10" t="s">
        <v>278</v>
      </c>
      <c r="B30" s="3"/>
      <c r="C30" s="11">
        <f>15000000-1650000</f>
        <v>13350000</v>
      </c>
      <c r="D30" s="11">
        <f>15000000-1650000</f>
        <v>13350000</v>
      </c>
      <c r="E30" s="11">
        <f>15000000-1650000+1800000</f>
        <v>15150000</v>
      </c>
    </row>
    <row r="31" spans="2:3" ht="15.75" customHeight="1">
      <c r="B31" s="3"/>
      <c r="C31" s="11"/>
    </row>
    <row r="32" spans="2:3" ht="15.75" customHeight="1">
      <c r="B32" s="3"/>
      <c r="C32" s="11"/>
    </row>
    <row r="33" spans="1:3" ht="15.75" customHeight="1">
      <c r="A33" s="31"/>
      <c r="C33" s="11"/>
    </row>
    <row r="34" spans="1:5" ht="15.75" customHeight="1">
      <c r="A34" s="16" t="s">
        <v>86</v>
      </c>
      <c r="B34" s="13"/>
      <c r="C34" s="13">
        <f>SUM(C28:C30)</f>
        <v>38350000</v>
      </c>
      <c r="D34" s="13">
        <f>SUM(D28:D30)</f>
        <v>46650000</v>
      </c>
      <c r="E34" s="13">
        <f>SUM(E28:E30)</f>
        <v>43650000</v>
      </c>
    </row>
    <row r="35" spans="1:3" ht="15.75" customHeight="1">
      <c r="A35" s="16"/>
      <c r="B35" s="13"/>
      <c r="C35" s="11"/>
    </row>
    <row r="36" ht="15.75" customHeight="1">
      <c r="A36" s="31"/>
    </row>
  </sheetData>
  <mergeCells count="1">
    <mergeCell ref="A24:B24"/>
  </mergeCells>
  <printOptions/>
  <pageMargins left="0.53" right="0.36" top="0.74" bottom="1" header="0.36" footer="0.44"/>
  <pageSetup firstPageNumber="32" useFirstPageNumber="1" horizontalDpi="360" verticalDpi="360" orientation="portrait" paperSize="9" scale="9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1" sqref="F1"/>
    </sheetView>
  </sheetViews>
  <sheetFormatPr defaultColWidth="9.00390625" defaultRowHeight="13.5" customHeight="1"/>
  <cols>
    <col min="1" max="1" width="8.875" style="10" customWidth="1"/>
    <col min="2" max="2" width="42.875" style="10" customWidth="1"/>
    <col min="3" max="3" width="13.25390625" style="10" customWidth="1"/>
    <col min="4" max="4" width="10.00390625" style="10" hidden="1" customWidth="1"/>
    <col min="5" max="5" width="13.25390625" style="10" customWidth="1"/>
    <col min="6" max="6" width="13.125" style="10" bestFit="1" customWidth="1"/>
    <col min="7" max="16384" width="9.125" style="10" customWidth="1"/>
  </cols>
  <sheetData>
    <row r="1" spans="1:2" ht="15.75" customHeight="1">
      <c r="A1" s="1" t="s">
        <v>0</v>
      </c>
      <c r="B1" s="16" t="s">
        <v>82</v>
      </c>
    </row>
    <row r="2" spans="1:2" ht="15.75" customHeight="1">
      <c r="A2" s="10" t="s">
        <v>0</v>
      </c>
      <c r="B2" s="27" t="s">
        <v>83</v>
      </c>
    </row>
    <row r="3" ht="15.75" customHeight="1">
      <c r="B3" s="26" t="s">
        <v>84</v>
      </c>
    </row>
    <row r="4" ht="13.5" customHeight="1">
      <c r="B4" s="27"/>
    </row>
    <row r="5" ht="13.5" customHeight="1">
      <c r="B5" s="7"/>
    </row>
    <row r="6" spans="2:6" ht="13.5" customHeight="1">
      <c r="B6" s="7"/>
      <c r="C6" s="32" t="s">
        <v>28</v>
      </c>
      <c r="D6" s="32" t="s">
        <v>28</v>
      </c>
      <c r="E6" s="1" t="s">
        <v>434</v>
      </c>
      <c r="F6" s="1" t="s">
        <v>435</v>
      </c>
    </row>
    <row r="7" spans="2:6" ht="13.5" customHeight="1">
      <c r="B7" s="7"/>
      <c r="C7" s="32">
        <v>2003</v>
      </c>
      <c r="D7" s="32">
        <v>2003</v>
      </c>
      <c r="E7" s="5">
        <v>2003</v>
      </c>
      <c r="F7" s="5">
        <v>2003</v>
      </c>
    </row>
    <row r="11" spans="1:6" ht="13.5" customHeight="1">
      <c r="A11" s="10" t="s">
        <v>0</v>
      </c>
      <c r="B11" s="10" t="s">
        <v>1</v>
      </c>
      <c r="C11" s="11">
        <f>1323983+250000</f>
        <v>1573983</v>
      </c>
      <c r="D11" s="11">
        <v>1100029</v>
      </c>
      <c r="E11" s="11">
        <f>1323983+250000</f>
        <v>1573983</v>
      </c>
      <c r="F11" s="11">
        <f>1323983+250000</f>
        <v>1573983</v>
      </c>
    </row>
    <row r="12" spans="2:6" ht="13.5" customHeight="1">
      <c r="B12" s="10" t="s">
        <v>3</v>
      </c>
      <c r="C12" s="11">
        <f>2019029+250000</f>
        <v>2269029</v>
      </c>
      <c r="D12" s="11">
        <v>1677641</v>
      </c>
      <c r="E12" s="11">
        <f>2019029+250000</f>
        <v>2269029</v>
      </c>
      <c r="F12" s="11">
        <f>2019029+250000</f>
        <v>2269029</v>
      </c>
    </row>
    <row r="13" spans="1:6" ht="13.5" customHeight="1">
      <c r="A13" s="10" t="s">
        <v>0</v>
      </c>
      <c r="B13" s="10" t="s">
        <v>2</v>
      </c>
      <c r="C13" s="11">
        <f>1767759+250000</f>
        <v>2017759</v>
      </c>
      <c r="D13" s="11">
        <v>1468825</v>
      </c>
      <c r="E13" s="11">
        <f>1767759+250000</f>
        <v>2017759</v>
      </c>
      <c r="F13" s="11">
        <f>1767759+250000</f>
        <v>2017759</v>
      </c>
    </row>
    <row r="14" spans="1:6" ht="13.5" customHeight="1">
      <c r="A14" s="10" t="s">
        <v>0</v>
      </c>
      <c r="B14" s="10" t="s">
        <v>14</v>
      </c>
      <c r="C14" s="11">
        <f>1387308+250000</f>
        <v>1637308</v>
      </c>
      <c r="D14" s="11">
        <v>1152654</v>
      </c>
      <c r="E14" s="11">
        <f>1387308+250000</f>
        <v>1637308</v>
      </c>
      <c r="F14" s="11">
        <f>1387308+250000</f>
        <v>1637308</v>
      </c>
    </row>
    <row r="15" spans="2:6" ht="13.5" customHeight="1">
      <c r="B15" s="10" t="s">
        <v>15</v>
      </c>
      <c r="C15" s="11">
        <f>2113761+250000</f>
        <v>2363761</v>
      </c>
      <c r="D15" s="11">
        <v>1756368</v>
      </c>
      <c r="E15" s="11">
        <f>2113761+250000</f>
        <v>2363761</v>
      </c>
      <c r="F15" s="11">
        <f>2113761+250000</f>
        <v>2363761</v>
      </c>
    </row>
    <row r="16" spans="1:6" ht="13.5" customHeight="1">
      <c r="A16" s="1"/>
      <c r="B16" s="10" t="s">
        <v>4</v>
      </c>
      <c r="C16" s="11">
        <f>1351340+250000</f>
        <v>1601340</v>
      </c>
      <c r="D16" s="11">
        <v>1122763</v>
      </c>
      <c r="E16" s="11">
        <f>1351340+250000</f>
        <v>1601340</v>
      </c>
      <c r="F16" s="11">
        <f>1351340+250000</f>
        <v>1601340</v>
      </c>
    </row>
    <row r="17" spans="2:6" ht="13.5" customHeight="1">
      <c r="B17" s="10" t="s">
        <v>5</v>
      </c>
      <c r="C17" s="11">
        <f>1561069+250000</f>
        <v>1811069</v>
      </c>
      <c r="D17" s="11">
        <v>1297057</v>
      </c>
      <c r="E17" s="11">
        <f>1561069+250000</f>
        <v>1811069</v>
      </c>
      <c r="F17" s="11">
        <f>1561069+250000</f>
        <v>1811069</v>
      </c>
    </row>
    <row r="18" spans="2:6" ht="13.5" customHeight="1">
      <c r="B18" s="10" t="s">
        <v>24</v>
      </c>
      <c r="C18" s="11">
        <f>1359446+250000</f>
        <v>1609446</v>
      </c>
      <c r="D18" s="11">
        <v>1129499</v>
      </c>
      <c r="E18" s="11">
        <f>1359446+250000</f>
        <v>1609446</v>
      </c>
      <c r="F18" s="11">
        <f>1359446+250000</f>
        <v>1609446</v>
      </c>
    </row>
    <row r="19" spans="2:6" ht="13.5" customHeight="1">
      <c r="B19" s="10" t="s">
        <v>6</v>
      </c>
      <c r="C19" s="11">
        <f>2129994+250000</f>
        <v>2379994</v>
      </c>
      <c r="D19" s="11">
        <v>1769846</v>
      </c>
      <c r="E19" s="11">
        <f>2129994+250000</f>
        <v>2379994</v>
      </c>
      <c r="F19" s="11">
        <f>2129994+250000</f>
        <v>2379994</v>
      </c>
    </row>
    <row r="20" spans="2:6" ht="13.5" customHeight="1">
      <c r="B20" s="10" t="s">
        <v>7</v>
      </c>
      <c r="C20" s="11">
        <f>1368058+250000</f>
        <v>1618058</v>
      </c>
      <c r="D20" s="11">
        <v>1136656</v>
      </c>
      <c r="E20" s="11">
        <f>1368058+250000</f>
        <v>1618058</v>
      </c>
      <c r="F20" s="11">
        <f>1368058+250000</f>
        <v>1618058</v>
      </c>
    </row>
    <row r="21" spans="2:6" ht="13.5" customHeight="1">
      <c r="B21" s="10" t="s">
        <v>16</v>
      </c>
      <c r="C21" s="11">
        <f>1254075+250000</f>
        <v>1504075</v>
      </c>
      <c r="D21" s="11">
        <v>1041931</v>
      </c>
      <c r="E21" s="11">
        <f>1254075+250000</f>
        <v>1504075</v>
      </c>
      <c r="F21" s="11">
        <f>1254075+250000</f>
        <v>1504075</v>
      </c>
    </row>
    <row r="22" spans="2:6" ht="13.5" customHeight="1">
      <c r="B22" s="10" t="s">
        <v>27</v>
      </c>
      <c r="C22" s="11">
        <f>1606157+250000</f>
        <v>1856157</v>
      </c>
      <c r="D22" s="11">
        <v>1334526</v>
      </c>
      <c r="E22" s="11">
        <f>1606157+250000</f>
        <v>1856157</v>
      </c>
      <c r="F22" s="11">
        <f>1606157+250000</f>
        <v>1856157</v>
      </c>
    </row>
    <row r="23" spans="2:6" ht="13.5" customHeight="1">
      <c r="B23" s="10" t="s">
        <v>17</v>
      </c>
      <c r="C23" s="11">
        <f>1686704+250000</f>
        <v>1936704</v>
      </c>
      <c r="D23" s="11">
        <v>1401465</v>
      </c>
      <c r="E23" s="11">
        <f>1686704+250000</f>
        <v>1936704</v>
      </c>
      <c r="F23" s="11">
        <f>1686704+250000</f>
        <v>1936704</v>
      </c>
    </row>
    <row r="24" spans="2:6" ht="13.5" customHeight="1">
      <c r="B24" s="10" t="s">
        <v>18</v>
      </c>
      <c r="C24" s="11">
        <f>1789543+250000</f>
        <v>2039543</v>
      </c>
      <c r="D24" s="11">
        <v>1486928</v>
      </c>
      <c r="E24" s="11">
        <f>1789543+250000</f>
        <v>2039543</v>
      </c>
      <c r="F24" s="11">
        <f>1789543+250000</f>
        <v>2039543</v>
      </c>
    </row>
    <row r="25" spans="2:6" ht="13.5" customHeight="1">
      <c r="B25" s="10" t="s">
        <v>19</v>
      </c>
      <c r="C25" s="11">
        <f>1308280+250000</f>
        <v>1558280</v>
      </c>
      <c r="D25" s="11">
        <v>1086978</v>
      </c>
      <c r="E25" s="11">
        <f>1308280+250000</f>
        <v>1558280</v>
      </c>
      <c r="F25" s="11">
        <f>1308280+250000</f>
        <v>1558280</v>
      </c>
    </row>
    <row r="26" spans="2:6" ht="13.5" customHeight="1">
      <c r="B26" s="10" t="s">
        <v>8</v>
      </c>
      <c r="C26" s="11">
        <f>2267798+250000</f>
        <v>2517798</v>
      </c>
      <c r="D26" s="11">
        <v>1884361</v>
      </c>
      <c r="E26" s="11">
        <f>2267798+250000</f>
        <v>2517798</v>
      </c>
      <c r="F26" s="11">
        <f>2267798+250000</f>
        <v>2517798</v>
      </c>
    </row>
    <row r="27" spans="2:6" ht="13.5" customHeight="1">
      <c r="B27" s="10" t="s">
        <v>9</v>
      </c>
      <c r="C27" s="11">
        <f>1708994+250000</f>
        <v>1958994</v>
      </c>
      <c r="D27" s="11">
        <v>1419989</v>
      </c>
      <c r="E27" s="11">
        <f>1708994+250000</f>
        <v>1958994</v>
      </c>
      <c r="F27" s="11">
        <f>1708994+250000</f>
        <v>1958994</v>
      </c>
    </row>
    <row r="28" spans="2:6" ht="13.5" customHeight="1">
      <c r="B28" s="10" t="s">
        <v>10</v>
      </c>
      <c r="C28" s="11">
        <f>1422263+250000</f>
        <v>1672263</v>
      </c>
      <c r="D28" s="11">
        <v>1181703</v>
      </c>
      <c r="E28" s="11">
        <f>1422263+250000</f>
        <v>1672263</v>
      </c>
      <c r="F28" s="11">
        <f>1422263+250000</f>
        <v>1672263</v>
      </c>
    </row>
    <row r="29" spans="2:6" ht="13.5" customHeight="1">
      <c r="B29" s="10" t="s">
        <v>11</v>
      </c>
      <c r="C29" s="11">
        <f>1633006+250000</f>
        <v>1883006</v>
      </c>
      <c r="D29" s="11">
        <v>1356839</v>
      </c>
      <c r="E29" s="11">
        <f>1633006+250000</f>
        <v>1883006</v>
      </c>
      <c r="F29" s="11">
        <f>1633006+250000</f>
        <v>1883006</v>
      </c>
    </row>
    <row r="30" spans="2:6" ht="13.5" customHeight="1">
      <c r="B30" s="10" t="s">
        <v>20</v>
      </c>
      <c r="C30" s="11">
        <v>7361074</v>
      </c>
      <c r="D30" s="11">
        <v>7458794</v>
      </c>
      <c r="E30" s="11">
        <v>7361074</v>
      </c>
      <c r="F30" s="11">
        <v>7361074</v>
      </c>
    </row>
    <row r="31" spans="2:6" ht="13.5" customHeight="1">
      <c r="B31" s="10" t="s">
        <v>12</v>
      </c>
      <c r="C31" s="11">
        <v>1934818</v>
      </c>
      <c r="D31" s="11">
        <v>1606071</v>
      </c>
      <c r="E31" s="11">
        <v>1934818</v>
      </c>
      <c r="F31" s="11">
        <v>1934818</v>
      </c>
    </row>
    <row r="32" spans="2:6" ht="13.5" customHeight="1">
      <c r="B32" s="10" t="s">
        <v>13</v>
      </c>
      <c r="C32" s="11">
        <v>4645541</v>
      </c>
      <c r="D32" s="11">
        <v>4544077</v>
      </c>
      <c r="E32" s="11">
        <v>4645541</v>
      </c>
      <c r="F32" s="11">
        <v>4645541</v>
      </c>
    </row>
    <row r="34" spans="2:6" ht="13.5" customHeight="1">
      <c r="B34" s="12" t="s">
        <v>90</v>
      </c>
      <c r="C34" s="13">
        <f>SUM(C11:C33)</f>
        <v>49750000</v>
      </c>
      <c r="D34" s="13">
        <f>SUM(D11:D32)</f>
        <v>39415000</v>
      </c>
      <c r="E34" s="13">
        <f>SUM(E11:E33)</f>
        <v>49750000</v>
      </c>
      <c r="F34" s="13">
        <f>SUM(F11:F33)</f>
        <v>49750000</v>
      </c>
    </row>
  </sheetData>
  <printOptions/>
  <pageMargins left="0.41" right="0.75" top="1" bottom="1" header="0.22" footer="0.44"/>
  <pageSetup firstPageNumber="33" useFirstPageNumber="1" horizontalDpi="360" verticalDpi="360" orientation="portrait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ySplit="8" topLeftCell="BM9" activePane="bottomLeft" state="frozen"/>
      <selection pane="topLeft" activeCell="A1" sqref="A1"/>
      <selection pane="bottomLeft" activeCell="D1" sqref="D1"/>
    </sheetView>
  </sheetViews>
  <sheetFormatPr defaultColWidth="9.00390625" defaultRowHeight="13.5" customHeight="1"/>
  <cols>
    <col min="1" max="1" width="4.00390625" style="10" customWidth="1"/>
    <col min="2" max="2" width="56.125" style="10" customWidth="1"/>
    <col min="3" max="3" width="11.75390625" style="10" customWidth="1"/>
    <col min="4" max="4" width="12.75390625" style="10" bestFit="1" customWidth="1"/>
    <col min="5" max="5" width="13.125" style="10" bestFit="1" customWidth="1"/>
    <col min="6" max="16384" width="9.125" style="10" customWidth="1"/>
  </cols>
  <sheetData>
    <row r="1" spans="1:2" ht="15.75" customHeight="1">
      <c r="A1" s="1" t="s">
        <v>0</v>
      </c>
      <c r="B1" s="5" t="s">
        <v>68</v>
      </c>
    </row>
    <row r="2" spans="1:2" ht="15.75" customHeight="1">
      <c r="A2" s="10" t="s">
        <v>0</v>
      </c>
      <c r="B2" s="22" t="s">
        <v>127</v>
      </c>
    </row>
    <row r="3" ht="13.5" customHeight="1">
      <c r="B3" s="33" t="s">
        <v>134</v>
      </c>
    </row>
    <row r="6" ht="13.5" customHeight="1">
      <c r="B6" s="7"/>
    </row>
    <row r="7" spans="2:5" ht="13.5" customHeight="1">
      <c r="B7" s="7"/>
      <c r="C7" s="32" t="s">
        <v>28</v>
      </c>
      <c r="D7" s="1" t="s">
        <v>434</v>
      </c>
      <c r="E7" s="1" t="s">
        <v>435</v>
      </c>
    </row>
    <row r="8" spans="3:5" ht="13.5" customHeight="1">
      <c r="C8" s="32">
        <v>2003</v>
      </c>
      <c r="D8" s="5">
        <v>2003</v>
      </c>
      <c r="E8" s="5">
        <v>2003</v>
      </c>
    </row>
    <row r="10" spans="1:5" ht="13.5" customHeight="1">
      <c r="A10" s="22" t="s">
        <v>29</v>
      </c>
      <c r="B10" s="10" t="s">
        <v>390</v>
      </c>
      <c r="C10" s="11">
        <v>1000000</v>
      </c>
      <c r="D10" s="11">
        <f>1000000+1000000</f>
        <v>2000000</v>
      </c>
      <c r="E10" s="11">
        <f>1000000+1000000</f>
        <v>2000000</v>
      </c>
    </row>
    <row r="11" spans="1:5" ht="13.5" customHeight="1">
      <c r="A11" s="22" t="s">
        <v>39</v>
      </c>
      <c r="B11" s="10" t="s">
        <v>271</v>
      </c>
      <c r="C11" s="11">
        <v>2000000</v>
      </c>
      <c r="D11" s="11">
        <v>2000000</v>
      </c>
      <c r="E11" s="11">
        <v>2000000</v>
      </c>
    </row>
    <row r="12" spans="1:5" ht="13.5" customHeight="1">
      <c r="A12" s="22" t="s">
        <v>41</v>
      </c>
      <c r="B12" s="10" t="s">
        <v>425</v>
      </c>
      <c r="C12" s="11">
        <v>3000000</v>
      </c>
      <c r="D12" s="11">
        <v>3000000</v>
      </c>
      <c r="E12" s="11">
        <f>3000000+7000000</f>
        <v>10000000</v>
      </c>
    </row>
    <row r="13" spans="1:3" ht="13.5" customHeight="1">
      <c r="A13" s="22"/>
      <c r="C13" s="11"/>
    </row>
    <row r="14" spans="1:5" ht="13.5" customHeight="1">
      <c r="A14" s="22" t="s">
        <v>42</v>
      </c>
      <c r="B14" s="10" t="s">
        <v>262</v>
      </c>
      <c r="C14" s="11">
        <v>6000000</v>
      </c>
      <c r="D14" s="11">
        <f>6000000+2800000</f>
        <v>8800000</v>
      </c>
      <c r="E14" s="11">
        <f>6000000+2800000</f>
        <v>8800000</v>
      </c>
    </row>
    <row r="15" spans="1:3" ht="13.5" customHeight="1">
      <c r="A15" s="22"/>
      <c r="B15" s="10" t="s">
        <v>263</v>
      </c>
      <c r="C15" s="11"/>
    </row>
    <row r="16" spans="1:5" ht="13.5" customHeight="1">
      <c r="A16" s="22" t="s">
        <v>44</v>
      </c>
      <c r="B16" s="10" t="s">
        <v>431</v>
      </c>
      <c r="C16" s="11">
        <v>4000000</v>
      </c>
      <c r="D16" s="11">
        <v>4000000</v>
      </c>
      <c r="E16" s="11">
        <f>4000000+2300000</f>
        <v>6300000</v>
      </c>
    </row>
    <row r="17" spans="1:3" ht="13.5" customHeight="1">
      <c r="A17" s="22"/>
      <c r="B17" s="10" t="s">
        <v>432</v>
      </c>
      <c r="C17" s="11"/>
    </row>
    <row r="18" spans="1:5" ht="13.5" customHeight="1">
      <c r="A18" s="22" t="s">
        <v>45</v>
      </c>
      <c r="B18" s="10" t="s">
        <v>264</v>
      </c>
      <c r="C18" s="11">
        <v>6500000</v>
      </c>
      <c r="D18" s="11">
        <v>6500000</v>
      </c>
      <c r="E18" s="11">
        <f>6500000+4900000</f>
        <v>11400000</v>
      </c>
    </row>
    <row r="19" spans="1:5" ht="13.5" customHeight="1">
      <c r="A19" s="22" t="s">
        <v>47</v>
      </c>
      <c r="B19" s="10" t="s">
        <v>391</v>
      </c>
      <c r="C19" s="11">
        <v>500000</v>
      </c>
      <c r="D19" s="11">
        <v>500000</v>
      </c>
      <c r="E19" s="11">
        <v>500000</v>
      </c>
    </row>
    <row r="20" spans="1:5" ht="13.5" customHeight="1">
      <c r="A20" s="22" t="s">
        <v>49</v>
      </c>
      <c r="B20" s="10" t="s">
        <v>265</v>
      </c>
      <c r="C20" s="11">
        <v>3000000</v>
      </c>
      <c r="D20" s="11">
        <v>3000000</v>
      </c>
      <c r="E20" s="11">
        <f>3000000-3000000</f>
        <v>0</v>
      </c>
    </row>
    <row r="21" spans="1:5" ht="13.5" customHeight="1">
      <c r="A21" s="22" t="s">
        <v>128</v>
      </c>
      <c r="B21" s="10" t="s">
        <v>344</v>
      </c>
      <c r="C21" s="11">
        <v>2000000</v>
      </c>
      <c r="D21" s="11">
        <v>2000000</v>
      </c>
      <c r="E21" s="11">
        <f>2000000-1000000</f>
        <v>1000000</v>
      </c>
    </row>
    <row r="22" spans="1:5" ht="13.5" customHeight="1">
      <c r="A22" s="22" t="s">
        <v>129</v>
      </c>
      <c r="B22" s="10" t="s">
        <v>266</v>
      </c>
      <c r="C22" s="11">
        <v>2000000</v>
      </c>
      <c r="D22" s="11">
        <v>2000000</v>
      </c>
      <c r="E22" s="11">
        <v>2000000</v>
      </c>
    </row>
    <row r="23" spans="1:5" ht="13.5" customHeight="1">
      <c r="A23" s="22" t="s">
        <v>145</v>
      </c>
      <c r="B23" s="10" t="s">
        <v>267</v>
      </c>
      <c r="C23" s="11">
        <v>2500000</v>
      </c>
      <c r="D23" s="11">
        <v>2500000</v>
      </c>
      <c r="E23" s="11">
        <v>2500000</v>
      </c>
    </row>
    <row r="24" spans="1:5" ht="13.5" customHeight="1">
      <c r="A24" s="22" t="s">
        <v>146</v>
      </c>
      <c r="B24" s="10" t="s">
        <v>268</v>
      </c>
      <c r="C24" s="11">
        <v>1500000</v>
      </c>
      <c r="D24" s="11">
        <v>1500000</v>
      </c>
      <c r="E24" s="11">
        <f>1500000+1800000</f>
        <v>3300000</v>
      </c>
    </row>
    <row r="25" spans="1:5" ht="13.5" customHeight="1">
      <c r="A25" s="22" t="s">
        <v>147</v>
      </c>
      <c r="B25" s="10" t="s">
        <v>269</v>
      </c>
      <c r="C25" s="11">
        <v>5500000</v>
      </c>
      <c r="D25" s="11">
        <v>5500000</v>
      </c>
      <c r="E25" s="11">
        <f>5500000+3600000</f>
        <v>9100000</v>
      </c>
    </row>
    <row r="26" spans="1:5" ht="13.5" customHeight="1">
      <c r="A26" s="22" t="s">
        <v>148</v>
      </c>
      <c r="B26" s="10" t="s">
        <v>272</v>
      </c>
      <c r="C26" s="11">
        <v>18500000</v>
      </c>
      <c r="D26" s="11">
        <v>18500000</v>
      </c>
      <c r="E26" s="11">
        <f>18500000-15500000</f>
        <v>3000000</v>
      </c>
    </row>
    <row r="27" spans="1:3" ht="13.5" customHeight="1">
      <c r="A27" s="22"/>
      <c r="B27" s="10" t="s">
        <v>270</v>
      </c>
      <c r="C27" s="11"/>
    </row>
    <row r="28" spans="1:5" ht="13.5" customHeight="1">
      <c r="A28" s="22" t="s">
        <v>149</v>
      </c>
      <c r="B28" s="10" t="s">
        <v>433</v>
      </c>
      <c r="C28" s="11">
        <v>3500000</v>
      </c>
      <c r="D28" s="11">
        <v>3500000</v>
      </c>
      <c r="E28" s="11">
        <f>3500000+700000</f>
        <v>4200000</v>
      </c>
    </row>
    <row r="29" spans="1:5" ht="13.5" customHeight="1">
      <c r="A29" s="22" t="s">
        <v>150</v>
      </c>
      <c r="B29" s="10" t="s">
        <v>392</v>
      </c>
      <c r="C29" s="11">
        <v>2500000</v>
      </c>
      <c r="D29" s="11">
        <v>2500000</v>
      </c>
      <c r="E29" s="11">
        <v>2500000</v>
      </c>
    </row>
    <row r="30" ht="13.5" customHeight="1">
      <c r="A30" s="22"/>
    </row>
    <row r="31" spans="1:5" ht="13.5" customHeight="1">
      <c r="A31" s="22"/>
      <c r="B31" s="12" t="s">
        <v>86</v>
      </c>
      <c r="C31" s="13">
        <f>SUM(C10:C30)</f>
        <v>64000000</v>
      </c>
      <c r="D31" s="13">
        <f>SUM(D10:D30)</f>
        <v>67800000</v>
      </c>
      <c r="E31" s="13">
        <f>SUM(E10:E30)</f>
        <v>68600000</v>
      </c>
    </row>
    <row r="32" ht="13.5" customHeight="1">
      <c r="A32" s="22"/>
    </row>
    <row r="33" ht="13.5" customHeight="1">
      <c r="A33" s="22"/>
    </row>
    <row r="34" ht="13.5" customHeight="1">
      <c r="A34" s="22"/>
    </row>
    <row r="36" s="14" customFormat="1" ht="13.5" customHeight="1">
      <c r="B36" s="12"/>
    </row>
    <row r="40" ht="13.5" customHeight="1">
      <c r="B40" s="31"/>
    </row>
  </sheetData>
  <printOptions/>
  <pageMargins left="0.38" right="0.36" top="0.98" bottom="0.984251968503937" header="0.17" footer="0.42"/>
  <pageSetup firstPageNumber="34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TANJA</cp:lastModifiedBy>
  <cp:lastPrinted>2003-11-21T08:42:42Z</cp:lastPrinted>
  <dcterms:created xsi:type="dcterms:W3CDTF">1999-04-29T08:50:13Z</dcterms:created>
  <dcterms:modified xsi:type="dcterms:W3CDTF">2003-11-24T12:52:02Z</dcterms:modified>
  <cp:category/>
  <cp:version/>
  <cp:contentType/>
  <cp:contentStatus/>
</cp:coreProperties>
</file>