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0"/>
  </bookViews>
  <sheets>
    <sheet name="PRIHODKI 2004" sheetId="1" r:id="rId1"/>
    <sheet name="ODHODKI 2004" sheetId="2" r:id="rId2"/>
    <sheet name="FINAN-TERJ" sheetId="3" r:id="rId3"/>
  </sheets>
  <definedNames>
    <definedName name="_xlnm.Print_Area" localSheetId="2">'FINAN-TERJ'!$A$1:$E$37</definedName>
    <definedName name="_xlnm.Print_Area" localSheetId="1">'ODHODKI 2004'!$A$1:$H$80</definedName>
    <definedName name="_xlnm.Print_Area" localSheetId="0">'PRIHODKI 2004'!$A$1:$H$82</definedName>
    <definedName name="_xlnm.Print_Titles" localSheetId="1">'ODHODKI 2004'!$A:$C,'ODHODKI 2004'!$1:$2</definedName>
    <definedName name="_xlnm.Print_Titles" localSheetId="0">'PRIHODKI 2004'!$6:$6</definedName>
  </definedNames>
  <calcPr fullCalcOnLoad="1"/>
</workbook>
</file>

<file path=xl/sharedStrings.xml><?xml version="1.0" encoding="utf-8"?>
<sst xmlns="http://schemas.openxmlformats.org/spreadsheetml/2006/main" count="334" uniqueCount="288">
  <si>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</si>
  <si>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</si>
  <si>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</si>
  <si>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</si>
  <si>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</si>
  <si>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</si>
  <si>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</si>
  <si>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</si>
  <si>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</si>
  <si>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</si>
  <si>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</si>
  <si>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</si>
  <si>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</si>
  <si>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</si>
  <si>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</si>
  <si>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</si>
  <si>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</si>
  <si>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</si>
  <si>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</si>
  <si>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</si>
  <si>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</si>
  <si>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</si>
  <si>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Prispevek za zaposlovanje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</si>
  <si>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</si>
  <si>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</si>
  <si>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</si>
  <si>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</si>
  <si>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</si>
  <si>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Nakup drugih osnovnih sredstev</t>
  </si>
  <si>
    <t>Novogradnje, rekonstrukcije in adaptacije</t>
  </si>
  <si>
    <t>Nakup zemljišč in naravnih bogastev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</si>
  <si>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</si>
  <si>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</si>
  <si>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</si>
  <si>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</si>
  <si>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</si>
  <si>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</si>
  <si>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</si>
  <si>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</si>
  <si>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</si>
  <si>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</si>
  <si>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</si>
  <si>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</si>
  <si>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</si>
  <si>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</si>
  <si>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</si>
  <si>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</si>
  <si>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</si>
  <si>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</si>
  <si>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</si>
  <si>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</si>
  <si>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</si>
  <si>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</si>
  <si>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</si>
  <si>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</si>
  <si>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</si>
  <si>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</si>
  <si>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</si>
  <si>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</si>
  <si>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</si>
  <si>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</si>
  <si>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</si>
  <si>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</si>
  <si>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</si>
  <si>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</si>
  <si>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</si>
  <si>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</si>
  <si>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</si>
  <si>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</si>
  <si>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</si>
  <si>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</si>
  <si>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</si>
  <si>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</si>
  <si>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</si>
  <si>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</si>
  <si>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</si>
  <si>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</si>
  <si>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</si>
  <si>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</si>
  <si>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</si>
  <si>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</si>
  <si>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</si>
  <si>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</si>
  <si>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</si>
  <si>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</si>
  <si>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</si>
  <si>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</si>
  <si>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</si>
  <si>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</si>
  <si>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</si>
  <si>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</si>
  <si>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</si>
  <si>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</si>
  <si>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</si>
  <si>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</si>
  <si>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7.1.</t>
  </si>
  <si>
    <t>Krajevna taksa</t>
  </si>
  <si>
    <t>7.2.</t>
  </si>
  <si>
    <t>7.3.</t>
  </si>
  <si>
    <t>Pristojbine za vzdrževanje gozdnih cest</t>
  </si>
  <si>
    <t>7.4.</t>
  </si>
  <si>
    <t>7.5.</t>
  </si>
  <si>
    <t>Požarna taksa</t>
  </si>
  <si>
    <t>NEDAVČNI PRIHODKI</t>
  </si>
  <si>
    <t>Prihodki od obresti - skupaj</t>
  </si>
  <si>
    <t>Prihodki od premoženja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</si>
  <si>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</si>
  <si>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</si>
  <si>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</si>
  <si>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</si>
  <si>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</si>
  <si>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</si>
  <si>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</si>
  <si>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</si>
  <si>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</si>
  <si>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</si>
  <si>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</si>
  <si>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</si>
  <si>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</si>
  <si>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</si>
  <si>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</si>
  <si>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</si>
  <si>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</si>
  <si>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</si>
  <si>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</si>
  <si>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</si>
  <si>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</si>
  <si>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</si>
  <si>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</si>
  <si>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</si>
  <si>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</si>
  <si>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</si>
  <si>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</si>
  <si>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</si>
  <si>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</si>
  <si>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</si>
  <si>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</si>
  <si>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</si>
  <si>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</si>
  <si>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</si>
  <si>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</si>
  <si>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</si>
  <si>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</si>
  <si>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</si>
  <si>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</si>
  <si>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</si>
  <si>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</si>
  <si>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</si>
  <si>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</si>
  <si>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</si>
  <si>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</si>
  <si>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</si>
  <si>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kontrola</t>
  </si>
  <si>
    <t>Investic. transferi javnim podjetjem</t>
  </si>
  <si>
    <t>Investic. transferi posameznikom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</si>
  <si>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</si>
  <si>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</si>
  <si>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</si>
  <si>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</si>
  <si>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</si>
  <si>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 xml:space="preserve">7.6. </t>
  </si>
  <si>
    <t>Z.št.</t>
  </si>
  <si>
    <t>PRIHODKI OD PRODAJE OSN. SREDSTEV</t>
  </si>
  <si>
    <t xml:space="preserve">  B. RAČUN FINANČNIH TERJATEV IN NALOŽB</t>
  </si>
  <si>
    <t>48.</t>
  </si>
  <si>
    <t>49.</t>
  </si>
  <si>
    <t>50.</t>
  </si>
  <si>
    <t>Davek na izplačane plače</t>
  </si>
  <si>
    <t>12.1.</t>
  </si>
  <si>
    <t>12.2.</t>
  </si>
  <si>
    <t>14.1.</t>
  </si>
  <si>
    <t>14.2.</t>
  </si>
  <si>
    <t>17.1.</t>
  </si>
  <si>
    <t>17.2.</t>
  </si>
  <si>
    <t>Povečanje drugih finančnih naložb</t>
  </si>
  <si>
    <t>Prihodki za Mladinski center</t>
  </si>
  <si>
    <t>15.1.</t>
  </si>
  <si>
    <t>15.2.</t>
  </si>
  <si>
    <t>Prihodki od prodaje blaga in storitev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</si>
  <si>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</si>
  <si>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</si>
  <si>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</si>
  <si>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</si>
  <si>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</si>
  <si>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- gozdne ceste</t>
  </si>
  <si>
    <t>Prihodki od najemnin za poslovne prostore in zemljišča</t>
  </si>
  <si>
    <t>Prihodki od prodaje blaga in storitev-za Mladinski center</t>
  </si>
  <si>
    <t>Splošna proračunska rezervacija</t>
  </si>
  <si>
    <t>Prejeta sredstva iz proračunov lokalnih skupnosti</t>
  </si>
  <si>
    <t>Prisp. za pokojnsko in invalidsko zavarovanje</t>
  </si>
  <si>
    <t>Energija, voda, komunalne storitve in komunik.</t>
  </si>
  <si>
    <t>PRISP. DELOD. ZA SOCIALNO VARNOST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</si>
  <si>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</si>
  <si>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</si>
  <si>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</si>
  <si>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</si>
  <si>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</si>
  <si>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</si>
  <si>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</si>
  <si>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 xml:space="preserve">   Stanovanjski sklad MO NG</t>
  </si>
  <si>
    <t>Investic. transferi neprofitnim organizacijam</t>
  </si>
  <si>
    <t>Sredstva kupnin iz naslova privatizacije</t>
  </si>
  <si>
    <t>V. DANA POSOJILA IN POVEČANJE KAPITALSKIH DELEŽ.</t>
  </si>
  <si>
    <t>X. POVEČ. - ZMANJŠ. SREDSTEV NA RAČUNIH      (III.+VI.+IX.)</t>
  </si>
  <si>
    <t>XI. STANJE SRED. NA RAČUNIH IZ PRETEKLEGA  LETA</t>
  </si>
  <si>
    <t>Taksa za obremenjevanje vode</t>
  </si>
  <si>
    <t>Prihodki od prodaje kmetijskih zemljišč</t>
  </si>
  <si>
    <t>Prihodki od prodaje prevoznih sredstev</t>
  </si>
  <si>
    <t>Prih. od prodaje stavbnih zemljišč - za obv. Solkan</t>
  </si>
  <si>
    <t xml:space="preserve">7.7. </t>
  </si>
  <si>
    <t>Taksa za obremenjevanje okolja</t>
  </si>
  <si>
    <t>Dana posojila privatni podjetjem in zasebnikom</t>
  </si>
  <si>
    <t>Prih. od prodaje stavbnih zemljišč - sodišče NG</t>
  </si>
  <si>
    <t>19.1.</t>
  </si>
  <si>
    <t>19.3.</t>
  </si>
  <si>
    <t>19.4.</t>
  </si>
  <si>
    <t>20.1.</t>
  </si>
  <si>
    <t>Davek od premoženja in zam. obr. od davka na prem.</t>
  </si>
  <si>
    <t>Nadomestilo za uporabo stavb.zemljišča in zamud. obr.</t>
  </si>
  <si>
    <t>Davki na promet nepremičnin in na fin. premož.</t>
  </si>
  <si>
    <t>UDELEŽ. NA DOBIČKU IN DOH. OD PREMOŽENJA</t>
  </si>
  <si>
    <r>
      <t>Prih.udeležbe na dobičku podj.</t>
    </r>
    <r>
      <rPr>
        <sz val="10"/>
        <rFont val="Arial CE"/>
        <family val="2"/>
      </rPr>
      <t>-Hit, Komunala, Cestno p.</t>
    </r>
  </si>
  <si>
    <t>Prihodki od komunal.prisp.-za komun.urejanje zemljišč</t>
  </si>
  <si>
    <t>Prihodki od prodaje stanovanj. objektov in stanovanj</t>
  </si>
  <si>
    <t>TRANSFER. PRIHODKI IZ DR. JAVNOFIN.INSTIT.</t>
  </si>
  <si>
    <t>Odškodnina za sprem.namen.kmet.zemljišč in gozda</t>
  </si>
  <si>
    <t>Sredstva za nadurno delo</t>
  </si>
  <si>
    <t>Prispevek za zdravstveno zavarovanje</t>
  </si>
  <si>
    <t>Prispevek za starševsko varstvo</t>
  </si>
  <si>
    <t>Plačila obresti od kreditov poslovnim bankam</t>
  </si>
  <si>
    <t>REZERVE</t>
  </si>
  <si>
    <t>Študije o izvedljiv. projektov, projektna dokum.</t>
  </si>
  <si>
    <t>Prihodki od prodaje stavb in poslovnih prostorov</t>
  </si>
  <si>
    <t>PRODAJA KAPITALSKIH DELEŽEV</t>
  </si>
  <si>
    <t>Prejeta vračila od javnih podjetij - KENOG</t>
  </si>
  <si>
    <t>Sred. pridobljena s prodajo kapitalskih deležev v privatnih podjetjih</t>
  </si>
  <si>
    <t>Povračila funkcionalnih stroškov</t>
  </si>
  <si>
    <t>Ministrstvo za šolstvo in šport - sofin.prev.ogrož.otrok</t>
  </si>
  <si>
    <t>Min. za kmetijstvo, gozdarstvo (CRPOV - Šempas,…)</t>
  </si>
  <si>
    <t>Sofin. občin za ureditev reg.sistema ravnanja z odp.</t>
  </si>
  <si>
    <t>Donacije za tekočo porabo - za nakup igral</t>
  </si>
  <si>
    <t>Drugi prihodki: sofin. javnih del, zapušč.,stečaji,PZZ…</t>
  </si>
  <si>
    <t>POVEČANJE NAMEN.PREMOŽ. V JAVNE SKLADE</t>
  </si>
  <si>
    <t>Povečanje namenskega premoženja v javne sklade</t>
  </si>
  <si>
    <t>Povečanje nam.premoženja v  javne sklade</t>
  </si>
  <si>
    <t>a) Stanovanjski sklad MONG</t>
  </si>
  <si>
    <t>b) Javni sklad za malo gospodarstvo Goriške</t>
  </si>
  <si>
    <t xml:space="preserve">   Javni sklad malega gospodarstva Goriške</t>
  </si>
  <si>
    <t>PLAN 2004</t>
  </si>
  <si>
    <t>Min. za kmetijstvo, gozdarstvo (CRPOV - Tabor)</t>
  </si>
  <si>
    <t>Vračilo iz strukturnih skladov (gosp.proj.)</t>
  </si>
  <si>
    <t>Prihodki za nadomestne zgradbe za obv. Solkan</t>
  </si>
  <si>
    <t>MOP - transfer za kan.in čistilno napravo Prvačina</t>
  </si>
  <si>
    <t xml:space="preserve">   Stan.sklad  MONG,JS mal.gosp.Goriške</t>
  </si>
  <si>
    <t>19.2.</t>
  </si>
  <si>
    <t>10.1.</t>
  </si>
  <si>
    <t>10.3.</t>
  </si>
  <si>
    <t>10.4.</t>
  </si>
  <si>
    <t>13.1.</t>
  </si>
  <si>
    <t>13.2.</t>
  </si>
  <si>
    <t>14.5.</t>
  </si>
  <si>
    <t>14.6.</t>
  </si>
  <si>
    <t>15.3.</t>
  </si>
  <si>
    <t>17.3.</t>
  </si>
  <si>
    <t>17.4.</t>
  </si>
  <si>
    <t>18.1.</t>
  </si>
  <si>
    <t>19.5.</t>
  </si>
  <si>
    <t>19.6.</t>
  </si>
  <si>
    <t>19.7.</t>
  </si>
  <si>
    <t>Prenesena sredstva iz preteklega leta (ocena)</t>
  </si>
  <si>
    <t>REBALANS 2004</t>
  </si>
  <si>
    <t>Urad za informiranje-vstop v EU</t>
  </si>
  <si>
    <t>Prejeta vračila danih posojil od privatnih podjetij</t>
  </si>
  <si>
    <t>Tekoči transferi občinam</t>
  </si>
  <si>
    <t>Investicijski transferi občinam</t>
  </si>
  <si>
    <t xml:space="preserve">Investicijski transferi javnim zavodom </t>
  </si>
  <si>
    <t xml:space="preserve">Tek. transferi v druge javne sklade </t>
  </si>
  <si>
    <t xml:space="preserve">Tekoči transf. v JZ </t>
  </si>
  <si>
    <t>Premije kolektivnega dod.zavarovanja</t>
  </si>
  <si>
    <t>Prejeta vračila od posameznikov in zasebnikov</t>
  </si>
  <si>
    <t xml:space="preserve">                                                                 REALIZACIJA PRORAČUNA</t>
  </si>
  <si>
    <t xml:space="preserve">                               MESTNE OBČINE NOVA GORICA ZA  LETO 2004</t>
  </si>
  <si>
    <t>REALIZACIJA 30.06.2004</t>
  </si>
  <si>
    <t>REAL./REBAL.</t>
  </si>
  <si>
    <t>Investic. transferi javnim skladom in agencijam</t>
  </si>
  <si>
    <t xml:space="preserve">Investic. transferi privatnim podjetjem </t>
  </si>
  <si>
    <t>REAL./PLAN</t>
  </si>
  <si>
    <t>III. PRORAČ. PRESEŽEK - PRIMANJ.  (I.-II.)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</si>
</sst>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3" fontId="4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9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13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171" fontId="3" fillId="0" borderId="2" xfId="0" applyNumberFormat="1" applyFont="1" applyBorder="1" applyAlignment="1">
      <alignment horizontal="right"/>
    </xf>
    <xf numFmtId="171" fontId="4" fillId="0" borderId="7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5" customHeight="1"/>
  <cols>
    <col min="1" max="1" width="6.125" style="11" bestFit="1" customWidth="1"/>
    <col min="2" max="2" width="6.875" style="16" hidden="1" customWidth="1"/>
    <col min="3" max="3" width="52.625" style="1" customWidth="1"/>
    <col min="4" max="6" width="14.125" style="1" bestFit="1" customWidth="1"/>
    <col min="7" max="7" width="10.00390625" style="1" bestFit="1" customWidth="1"/>
    <col min="8" max="8" width="11.25390625" style="1" customWidth="1"/>
    <col min="9" max="16384" width="9.125" style="1" customWidth="1"/>
  </cols>
  <sheetData>
    <row r="1" spans="1:7" s="78" customFormat="1" ht="17.25" customHeight="1">
      <c r="A1" s="31" t="s">
        <v>143</v>
      </c>
      <c r="B1" s="77"/>
      <c r="C1" s="100" t="s">
        <v>280</v>
      </c>
      <c r="D1" s="100"/>
      <c r="E1" s="100"/>
      <c r="F1" s="100"/>
      <c r="G1" s="100"/>
    </row>
    <row r="2" spans="1:4" s="78" customFormat="1" ht="17.25" customHeight="1">
      <c r="A2" s="31"/>
      <c r="B2" s="77"/>
      <c r="C2" s="79" t="s">
        <v>281</v>
      </c>
      <c r="D2" s="79"/>
    </row>
    <row r="3" spans="1:4" ht="15" customHeight="1">
      <c r="A3" s="15"/>
      <c r="C3" s="16"/>
      <c r="D3" s="16"/>
    </row>
    <row r="4" spans="1:4" ht="15" customHeight="1">
      <c r="A4" s="15"/>
      <c r="C4" s="32" t="s">
        <v>124</v>
      </c>
      <c r="D4" s="32"/>
    </row>
    <row r="5" spans="5:7" ht="15" customHeight="1" thickBot="1">
      <c r="E5" s="82" t="s">
        <v>120</v>
      </c>
      <c r="F5" s="82" t="s">
        <v>120</v>
      </c>
      <c r="G5" s="82"/>
    </row>
    <row r="6" spans="1:8" ht="42.75" customHeight="1" thickBot="1">
      <c r="A6" s="80" t="s">
        <v>161</v>
      </c>
      <c r="B6" s="83" t="s">
        <v>80</v>
      </c>
      <c r="C6" s="14" t="s">
        <v>144</v>
      </c>
      <c r="D6" s="52" t="s">
        <v>248</v>
      </c>
      <c r="E6" s="91" t="s">
        <v>270</v>
      </c>
      <c r="F6" s="91" t="s">
        <v>282</v>
      </c>
      <c r="G6" s="92" t="s">
        <v>286</v>
      </c>
      <c r="H6" s="92" t="s">
        <v>283</v>
      </c>
    </row>
    <row r="7" spans="1:8" s="19" customFormat="1" ht="21" customHeight="1">
      <c r="A7" s="84"/>
      <c r="B7" s="17">
        <v>70</v>
      </c>
      <c r="C7" s="7" t="s">
        <v>81</v>
      </c>
      <c r="D7" s="18">
        <f>SUM(D8,D10,D16,)</f>
        <v>4752000000</v>
      </c>
      <c r="E7" s="18">
        <f>SUM(E8,E10,E16,)</f>
        <v>4737000000</v>
      </c>
      <c r="F7" s="18">
        <f>SUM(F8,F10,F16,)</f>
        <v>1976507339</v>
      </c>
      <c r="G7" s="65">
        <f>IF(D7=0,"-",$F7/D7*100)</f>
        <v>41.59316790824916</v>
      </c>
      <c r="H7" s="65">
        <f>IF(E7=0,"-",$F7/E7*100)</f>
        <v>41.724875216381676</v>
      </c>
    </row>
    <row r="8" spans="1:8" s="4" customFormat="1" ht="21" customHeight="1">
      <c r="A8" s="84"/>
      <c r="B8" s="20">
        <v>700</v>
      </c>
      <c r="C8" s="22" t="s">
        <v>82</v>
      </c>
      <c r="D8" s="18">
        <f>SUM(D9)</f>
        <v>3304000000</v>
      </c>
      <c r="E8" s="18">
        <f>SUM(E9)</f>
        <v>3304000000</v>
      </c>
      <c r="F8" s="18">
        <f>SUM(F9)</f>
        <v>1559422072</v>
      </c>
      <c r="G8" s="65">
        <f aca="true" t="shared" si="0" ref="G8:H65">IF(D8=0,"-",$F8/D8*100)</f>
        <v>47.19800460048426</v>
      </c>
      <c r="H8" s="65">
        <f t="shared" si="0"/>
        <v>47.19800460048426</v>
      </c>
    </row>
    <row r="9" spans="1:8" s="19" customFormat="1" ht="15" customHeight="1">
      <c r="A9" s="84" t="s">
        <v>38</v>
      </c>
      <c r="B9" s="17">
        <v>7000</v>
      </c>
      <c r="C9" s="10" t="s">
        <v>83</v>
      </c>
      <c r="D9" s="21">
        <v>3304000000</v>
      </c>
      <c r="E9" s="21">
        <v>3304000000</v>
      </c>
      <c r="F9" s="21">
        <v>1559422072</v>
      </c>
      <c r="G9" s="101">
        <f t="shared" si="0"/>
        <v>47.19800460048426</v>
      </c>
      <c r="H9" s="101">
        <f t="shared" si="0"/>
        <v>47.19800460048426</v>
      </c>
    </row>
    <row r="10" spans="1:8" s="4" customFormat="1" ht="21" customHeight="1">
      <c r="A10" s="84"/>
      <c r="B10" s="20">
        <v>703</v>
      </c>
      <c r="C10" s="22" t="s">
        <v>84</v>
      </c>
      <c r="D10" s="18">
        <f>SUM(D11,D14,D15)</f>
        <v>965000000</v>
      </c>
      <c r="E10" s="18">
        <f>SUM(E11,E14,E15)</f>
        <v>985000000</v>
      </c>
      <c r="F10" s="18">
        <f>SUM(F11,F14,F15)</f>
        <v>377487004</v>
      </c>
      <c r="G10" s="65">
        <f t="shared" si="0"/>
        <v>39.117824248704665</v>
      </c>
      <c r="H10" s="65">
        <f t="shared" si="0"/>
        <v>38.323553705583755</v>
      </c>
    </row>
    <row r="11" spans="1:8" s="19" customFormat="1" ht="15" customHeight="1">
      <c r="A11" s="84" t="s">
        <v>39</v>
      </c>
      <c r="B11" s="17">
        <v>7030</v>
      </c>
      <c r="C11" s="22" t="s">
        <v>85</v>
      </c>
      <c r="D11" s="18">
        <f>SUM(D12:D13)</f>
        <v>861000000</v>
      </c>
      <c r="E11" s="18">
        <f>SUM(E12:E13)</f>
        <v>861000000</v>
      </c>
      <c r="F11" s="18">
        <f>SUM(F12:F13)</f>
        <v>307985521</v>
      </c>
      <c r="G11" s="65">
        <f t="shared" si="0"/>
        <v>35.77067607433217</v>
      </c>
      <c r="H11" s="65">
        <f t="shared" si="0"/>
        <v>35.77067607433217</v>
      </c>
    </row>
    <row r="12" spans="1:8" s="4" customFormat="1" ht="15" customHeight="1">
      <c r="A12" s="85" t="s">
        <v>86</v>
      </c>
      <c r="B12" s="20"/>
      <c r="C12" s="10" t="s">
        <v>217</v>
      </c>
      <c r="D12" s="21">
        <v>11000000</v>
      </c>
      <c r="E12" s="21">
        <v>11000000</v>
      </c>
      <c r="F12" s="21">
        <v>5243909</v>
      </c>
      <c r="G12" s="101">
        <f t="shared" si="0"/>
        <v>47.6719</v>
      </c>
      <c r="H12" s="101">
        <f t="shared" si="0"/>
        <v>47.6719</v>
      </c>
    </row>
    <row r="13" spans="1:8" s="4" customFormat="1" ht="15" customHeight="1">
      <c r="A13" s="84" t="s">
        <v>87</v>
      </c>
      <c r="B13" s="20"/>
      <c r="C13" s="10" t="s">
        <v>218</v>
      </c>
      <c r="D13" s="21">
        <f>850000000</f>
        <v>850000000</v>
      </c>
      <c r="E13" s="21">
        <f>850000000</f>
        <v>850000000</v>
      </c>
      <c r="F13" s="21">
        <v>302741612</v>
      </c>
      <c r="G13" s="101">
        <f t="shared" si="0"/>
        <v>35.61666023529412</v>
      </c>
      <c r="H13" s="101">
        <f t="shared" si="0"/>
        <v>35.61666023529412</v>
      </c>
    </row>
    <row r="14" spans="1:8" s="19" customFormat="1" ht="15" customHeight="1">
      <c r="A14" s="84" t="s">
        <v>40</v>
      </c>
      <c r="B14" s="17">
        <v>7032</v>
      </c>
      <c r="C14" s="22" t="s">
        <v>88</v>
      </c>
      <c r="D14" s="18">
        <v>18000000</v>
      </c>
      <c r="E14" s="18">
        <v>18000000</v>
      </c>
      <c r="F14" s="18">
        <v>13897040</v>
      </c>
      <c r="G14" s="65">
        <f t="shared" si="0"/>
        <v>77.20577777777777</v>
      </c>
      <c r="H14" s="65">
        <f t="shared" si="0"/>
        <v>77.20577777777777</v>
      </c>
    </row>
    <row r="15" spans="1:8" s="19" customFormat="1" ht="15" customHeight="1">
      <c r="A15" s="84" t="s">
        <v>41</v>
      </c>
      <c r="B15" s="17">
        <v>7033</v>
      </c>
      <c r="C15" s="22" t="s">
        <v>219</v>
      </c>
      <c r="D15" s="18">
        <v>86000000</v>
      </c>
      <c r="E15" s="18">
        <f>70000000+24000000-10000000+2000000+20000000</f>
        <v>106000000</v>
      </c>
      <c r="F15" s="18">
        <v>55604443</v>
      </c>
      <c r="G15" s="65">
        <f t="shared" si="0"/>
        <v>64.65632906976744</v>
      </c>
      <c r="H15" s="65">
        <f t="shared" si="0"/>
        <v>52.4570216981132</v>
      </c>
    </row>
    <row r="16" spans="1:8" s="4" customFormat="1" ht="21" customHeight="1">
      <c r="A16" s="84"/>
      <c r="B16" s="20">
        <v>704</v>
      </c>
      <c r="C16" s="22" t="s">
        <v>89</v>
      </c>
      <c r="D16" s="18">
        <f>SUM(D17,D20)</f>
        <v>483000000</v>
      </c>
      <c r="E16" s="18">
        <f>SUM(E17,E20)</f>
        <v>448000000</v>
      </c>
      <c r="F16" s="18">
        <f>SUM(F17,F20)</f>
        <v>39598263</v>
      </c>
      <c r="G16" s="65">
        <f t="shared" si="0"/>
        <v>8.198398136645963</v>
      </c>
      <c r="H16" s="65">
        <f t="shared" si="0"/>
        <v>8.838897991071429</v>
      </c>
    </row>
    <row r="17" spans="1:8" s="19" customFormat="1" ht="15" customHeight="1">
      <c r="A17" s="84" t="s">
        <v>42</v>
      </c>
      <c r="B17" s="17">
        <v>7044</v>
      </c>
      <c r="C17" s="22" t="s">
        <v>90</v>
      </c>
      <c r="D17" s="18">
        <f>SUM(D18:D19)</f>
        <v>60000000</v>
      </c>
      <c r="E17" s="18">
        <f>SUM(E18:E19)</f>
        <v>25000000</v>
      </c>
      <c r="F17" s="18">
        <f>SUM(F18:F19)</f>
        <v>8368300</v>
      </c>
      <c r="G17" s="65">
        <f t="shared" si="0"/>
        <v>13.947166666666666</v>
      </c>
      <c r="H17" s="65">
        <f t="shared" si="0"/>
        <v>33.4732</v>
      </c>
    </row>
    <row r="18" spans="1:8" s="4" customFormat="1" ht="15" customHeight="1">
      <c r="A18" s="84" t="s">
        <v>91</v>
      </c>
      <c r="B18" s="20"/>
      <c r="C18" s="10" t="s">
        <v>92</v>
      </c>
      <c r="D18" s="21">
        <v>10000000</v>
      </c>
      <c r="E18" s="21">
        <v>10000000</v>
      </c>
      <c r="F18" s="21">
        <v>1563300</v>
      </c>
      <c r="G18" s="101">
        <f t="shared" si="0"/>
        <v>15.633</v>
      </c>
      <c r="H18" s="101">
        <f t="shared" si="0"/>
        <v>15.633</v>
      </c>
    </row>
    <row r="19" spans="1:8" s="4" customFormat="1" ht="15" customHeight="1">
      <c r="A19" s="84" t="s">
        <v>93</v>
      </c>
      <c r="B19" s="20"/>
      <c r="C19" s="10" t="s">
        <v>94</v>
      </c>
      <c r="D19" s="21">
        <v>50000000</v>
      </c>
      <c r="E19" s="21">
        <f>50000000-35000000</f>
        <v>15000000</v>
      </c>
      <c r="F19" s="21">
        <v>6805000</v>
      </c>
      <c r="G19" s="101">
        <f t="shared" si="0"/>
        <v>13.61</v>
      </c>
      <c r="H19" s="101">
        <f t="shared" si="0"/>
        <v>45.36666666666667</v>
      </c>
    </row>
    <row r="20" spans="1:8" s="19" customFormat="1" ht="15" customHeight="1">
      <c r="A20" s="84" t="s">
        <v>44</v>
      </c>
      <c r="B20" s="17">
        <v>7047</v>
      </c>
      <c r="C20" s="22" t="s">
        <v>159</v>
      </c>
      <c r="D20" s="18">
        <f>SUM(D21:D27)</f>
        <v>423000000</v>
      </c>
      <c r="E20" s="18">
        <f>SUM(E21:E27)</f>
        <v>423000000</v>
      </c>
      <c r="F20" s="18">
        <f>SUM(F21:F27)</f>
        <v>31229963</v>
      </c>
      <c r="G20" s="65">
        <f t="shared" si="0"/>
        <v>7.382969976359338</v>
      </c>
      <c r="H20" s="65">
        <f t="shared" si="0"/>
        <v>7.382969976359338</v>
      </c>
    </row>
    <row r="21" spans="1:8" s="4" customFormat="1" ht="15" customHeight="1">
      <c r="A21" s="84" t="s">
        <v>95</v>
      </c>
      <c r="B21" s="20"/>
      <c r="C21" s="10" t="s">
        <v>96</v>
      </c>
      <c r="D21" s="21">
        <v>13000000</v>
      </c>
      <c r="E21" s="21">
        <v>13000000</v>
      </c>
      <c r="F21" s="21">
        <v>7154176</v>
      </c>
      <c r="G21" s="101">
        <f t="shared" si="0"/>
        <v>55.03212307692308</v>
      </c>
      <c r="H21" s="101">
        <f t="shared" si="0"/>
        <v>55.03212307692308</v>
      </c>
    </row>
    <row r="22" spans="1:8" s="4" customFormat="1" ht="15" customHeight="1">
      <c r="A22" s="84" t="s">
        <v>97</v>
      </c>
      <c r="B22" s="20"/>
      <c r="C22" s="10" t="s">
        <v>180</v>
      </c>
      <c r="D22" s="21">
        <v>20000000</v>
      </c>
      <c r="E22" s="21">
        <v>20000000</v>
      </c>
      <c r="F22" s="21">
        <v>3570541</v>
      </c>
      <c r="G22" s="101">
        <f t="shared" si="0"/>
        <v>17.852705</v>
      </c>
      <c r="H22" s="101">
        <f t="shared" si="0"/>
        <v>17.852705</v>
      </c>
    </row>
    <row r="23" spans="1:8" s="4" customFormat="1" ht="15" customHeight="1">
      <c r="A23" s="84" t="s">
        <v>98</v>
      </c>
      <c r="B23" s="20"/>
      <c r="C23" s="10" t="s">
        <v>99</v>
      </c>
      <c r="D23" s="21">
        <v>9000000</v>
      </c>
      <c r="E23" s="21">
        <v>9000000</v>
      </c>
      <c r="F23" s="21">
        <v>4179296</v>
      </c>
      <c r="G23" s="101">
        <f t="shared" si="0"/>
        <v>46.436622222222226</v>
      </c>
      <c r="H23" s="101">
        <f t="shared" si="0"/>
        <v>46.436622222222226</v>
      </c>
    </row>
    <row r="24" spans="1:8" s="4" customFormat="1" ht="15" customHeight="1">
      <c r="A24" s="84" t="s">
        <v>100</v>
      </c>
      <c r="B24" s="20"/>
      <c r="C24" s="10" t="s">
        <v>225</v>
      </c>
      <c r="D24" s="21"/>
      <c r="E24" s="21"/>
      <c r="F24" s="21"/>
      <c r="G24" s="101" t="str">
        <f t="shared" si="0"/>
        <v>-</v>
      </c>
      <c r="H24" s="101" t="str">
        <f t="shared" si="0"/>
        <v>-</v>
      </c>
    </row>
    <row r="25" spans="1:8" s="4" customFormat="1" ht="15" customHeight="1">
      <c r="A25" s="84" t="s">
        <v>101</v>
      </c>
      <c r="B25" s="20"/>
      <c r="C25" s="10" t="s">
        <v>102</v>
      </c>
      <c r="D25" s="21">
        <v>25000000</v>
      </c>
      <c r="E25" s="21">
        <v>25000000</v>
      </c>
      <c r="F25" s="21">
        <v>16325950</v>
      </c>
      <c r="G25" s="101">
        <f t="shared" si="0"/>
        <v>65.3038</v>
      </c>
      <c r="H25" s="101">
        <f t="shared" si="0"/>
        <v>65.3038</v>
      </c>
    </row>
    <row r="26" spans="1:8" s="4" customFormat="1" ht="15" customHeight="1">
      <c r="A26" s="84" t="s">
        <v>160</v>
      </c>
      <c r="B26" s="20"/>
      <c r="C26" s="10" t="s">
        <v>205</v>
      </c>
      <c r="D26" s="21">
        <v>270000000</v>
      </c>
      <c r="E26" s="21">
        <v>270000000</v>
      </c>
      <c r="F26" s="21"/>
      <c r="G26" s="101">
        <f t="shared" si="0"/>
        <v>0</v>
      </c>
      <c r="H26" s="101">
        <f t="shared" si="0"/>
        <v>0</v>
      </c>
    </row>
    <row r="27" spans="1:8" s="4" customFormat="1" ht="15" customHeight="1">
      <c r="A27" s="84" t="s">
        <v>209</v>
      </c>
      <c r="B27" s="20"/>
      <c r="C27" s="10" t="s">
        <v>210</v>
      </c>
      <c r="D27" s="21">
        <f>73000000+13000000</f>
        <v>86000000</v>
      </c>
      <c r="E27" s="21">
        <f>73000000+13000000</f>
        <v>86000000</v>
      </c>
      <c r="F27" s="21"/>
      <c r="G27" s="101">
        <f t="shared" si="0"/>
        <v>0</v>
      </c>
      <c r="H27" s="101">
        <f t="shared" si="0"/>
        <v>0</v>
      </c>
    </row>
    <row r="28" spans="1:8" s="4" customFormat="1" ht="15" customHeight="1">
      <c r="A28" s="84"/>
      <c r="B28" s="20"/>
      <c r="C28" s="10"/>
      <c r="D28" s="21"/>
      <c r="E28" s="21"/>
      <c r="F28" s="21"/>
      <c r="G28" s="101"/>
      <c r="H28" s="101"/>
    </row>
    <row r="29" spans="1:8" s="19" customFormat="1" ht="21" customHeight="1">
      <c r="A29" s="84"/>
      <c r="B29" s="17">
        <v>71</v>
      </c>
      <c r="C29" s="7" t="s">
        <v>103</v>
      </c>
      <c r="D29" s="18">
        <f>SUM(D30,D37,D40,D44,D48)</f>
        <v>1802500000</v>
      </c>
      <c r="E29" s="18">
        <f>SUM(E30,E37,E40,E44,E48)</f>
        <v>1900300000</v>
      </c>
      <c r="F29" s="18">
        <f>SUM(F30,F37,F40,F44,F48)</f>
        <v>897950571</v>
      </c>
      <c r="G29" s="65">
        <f t="shared" si="0"/>
        <v>49.81695262135922</v>
      </c>
      <c r="H29" s="65">
        <f t="shared" si="0"/>
        <v>47.25309535336526</v>
      </c>
    </row>
    <row r="30" spans="1:8" s="4" customFormat="1" ht="21" customHeight="1">
      <c r="A30" s="84"/>
      <c r="B30" s="20">
        <v>710</v>
      </c>
      <c r="C30" s="22" t="s">
        <v>220</v>
      </c>
      <c r="D30" s="18">
        <f>SUM(D31:D33)</f>
        <v>1608000000</v>
      </c>
      <c r="E30" s="18">
        <f>SUM(E31:E33)</f>
        <v>1685000000</v>
      </c>
      <c r="F30" s="18">
        <f>SUM(F31:F33)</f>
        <v>801733591</v>
      </c>
      <c r="G30" s="65">
        <f t="shared" si="0"/>
        <v>49.85905416666667</v>
      </c>
      <c r="H30" s="65">
        <f t="shared" si="0"/>
        <v>47.58062854599407</v>
      </c>
    </row>
    <row r="31" spans="1:8" s="19" customFormat="1" ht="15" customHeight="1">
      <c r="A31" s="84" t="s">
        <v>45</v>
      </c>
      <c r="B31" s="17">
        <v>7101</v>
      </c>
      <c r="C31" s="59" t="s">
        <v>221</v>
      </c>
      <c r="D31" s="18">
        <v>60000000</v>
      </c>
      <c r="E31" s="18">
        <v>60000000</v>
      </c>
      <c r="F31" s="18"/>
      <c r="G31" s="65">
        <f t="shared" si="0"/>
        <v>0</v>
      </c>
      <c r="H31" s="65">
        <f t="shared" si="0"/>
        <v>0</v>
      </c>
    </row>
    <row r="32" spans="1:8" s="19" customFormat="1" ht="15" customHeight="1">
      <c r="A32" s="84" t="s">
        <v>46</v>
      </c>
      <c r="B32" s="17">
        <v>7102</v>
      </c>
      <c r="C32" s="22" t="s">
        <v>104</v>
      </c>
      <c r="D32" s="18">
        <f>22200000+2800000</f>
        <v>25000000</v>
      </c>
      <c r="E32" s="18">
        <f>22200000+2800000</f>
        <v>25000000</v>
      </c>
      <c r="F32" s="18">
        <v>10857899</v>
      </c>
      <c r="G32" s="65">
        <f t="shared" si="0"/>
        <v>43.431596</v>
      </c>
      <c r="H32" s="65">
        <f t="shared" si="0"/>
        <v>43.431596</v>
      </c>
    </row>
    <row r="33" spans="1:8" s="19" customFormat="1" ht="15" customHeight="1">
      <c r="A33" s="84" t="s">
        <v>47</v>
      </c>
      <c r="B33" s="17">
        <v>7103</v>
      </c>
      <c r="C33" s="22" t="s">
        <v>105</v>
      </c>
      <c r="D33" s="18">
        <f>SUM(D34:D36)</f>
        <v>1523000000</v>
      </c>
      <c r="E33" s="18">
        <f>SUM(E34:E36)</f>
        <v>1600000000</v>
      </c>
      <c r="F33" s="18">
        <f>SUM(F34:F36)</f>
        <v>790875692</v>
      </c>
      <c r="G33" s="65">
        <f t="shared" si="0"/>
        <v>51.92880446487196</v>
      </c>
      <c r="H33" s="65">
        <f t="shared" si="0"/>
        <v>49.42973075</v>
      </c>
    </row>
    <row r="34" spans="1:8" s="4" customFormat="1" ht="15" customHeight="1">
      <c r="A34" s="84" t="s">
        <v>255</v>
      </c>
      <c r="B34" s="20"/>
      <c r="C34" s="10" t="s">
        <v>185</v>
      </c>
      <c r="D34" s="21">
        <v>98000000</v>
      </c>
      <c r="E34" s="21">
        <v>98000000</v>
      </c>
      <c r="F34" s="21">
        <v>43676233</v>
      </c>
      <c r="G34" s="101">
        <f t="shared" si="0"/>
        <v>44.56758469387755</v>
      </c>
      <c r="H34" s="101">
        <f t="shared" si="0"/>
        <v>44.56758469387755</v>
      </c>
    </row>
    <row r="35" spans="1:8" s="4" customFormat="1" ht="15" customHeight="1">
      <c r="A35" s="84" t="s">
        <v>256</v>
      </c>
      <c r="B35" s="20"/>
      <c r="C35" s="10" t="s">
        <v>181</v>
      </c>
      <c r="D35" s="21">
        <v>1400000000</v>
      </c>
      <c r="E35" s="21">
        <f>1400000000+77000000</f>
        <v>1477000000</v>
      </c>
      <c r="F35" s="21">
        <v>742730986</v>
      </c>
      <c r="G35" s="101">
        <f t="shared" si="0"/>
        <v>53.05221328571429</v>
      </c>
      <c r="H35" s="101">
        <f t="shared" si="0"/>
        <v>50.28645809072444</v>
      </c>
    </row>
    <row r="36" spans="1:8" s="4" customFormat="1" ht="15" customHeight="1">
      <c r="A36" s="84" t="s">
        <v>257</v>
      </c>
      <c r="B36" s="20"/>
      <c r="C36" s="10" t="s">
        <v>106</v>
      </c>
      <c r="D36" s="21">
        <v>25000000</v>
      </c>
      <c r="E36" s="21">
        <v>25000000</v>
      </c>
      <c r="F36" s="21">
        <v>4468473</v>
      </c>
      <c r="G36" s="101">
        <f t="shared" si="0"/>
        <v>17.873891999999998</v>
      </c>
      <c r="H36" s="101">
        <f t="shared" si="0"/>
        <v>17.873891999999998</v>
      </c>
    </row>
    <row r="37" spans="1:8" s="4" customFormat="1" ht="21" customHeight="1">
      <c r="A37" s="84"/>
      <c r="B37" s="20">
        <v>711</v>
      </c>
      <c r="C37" s="22" t="s">
        <v>107</v>
      </c>
      <c r="D37" s="18">
        <f>SUM(D38)</f>
        <v>27000000</v>
      </c>
      <c r="E37" s="18">
        <f>SUM(E38)</f>
        <v>27000000</v>
      </c>
      <c r="F37" s="18">
        <f>SUM(F38)</f>
        <v>8870308</v>
      </c>
      <c r="G37" s="65">
        <f t="shared" si="0"/>
        <v>32.85299259259259</v>
      </c>
      <c r="H37" s="65">
        <f t="shared" si="0"/>
        <v>32.85299259259259</v>
      </c>
    </row>
    <row r="38" spans="1:8" s="19" customFormat="1" ht="15" customHeight="1">
      <c r="A38" s="84" t="s">
        <v>48</v>
      </c>
      <c r="B38" s="17">
        <v>7111</v>
      </c>
      <c r="C38" s="22" t="s">
        <v>108</v>
      </c>
      <c r="D38" s="18">
        <v>27000000</v>
      </c>
      <c r="E38" s="18">
        <v>27000000</v>
      </c>
      <c r="F38" s="18">
        <v>8870308</v>
      </c>
      <c r="G38" s="65">
        <f t="shared" si="0"/>
        <v>32.85299259259259</v>
      </c>
      <c r="H38" s="65">
        <f t="shared" si="0"/>
        <v>32.85299259259259</v>
      </c>
    </row>
    <row r="39" spans="1:8" s="19" customFormat="1" ht="15" customHeight="1">
      <c r="A39" s="84"/>
      <c r="B39" s="17"/>
      <c r="C39" s="22"/>
      <c r="D39" s="18"/>
      <c r="E39" s="18"/>
      <c r="F39" s="18"/>
      <c r="G39" s="65"/>
      <c r="H39" s="65"/>
    </row>
    <row r="40" spans="1:8" s="4" customFormat="1" ht="21" customHeight="1">
      <c r="A40" s="84"/>
      <c r="B40" s="20">
        <v>712</v>
      </c>
      <c r="C40" s="22" t="s">
        <v>109</v>
      </c>
      <c r="D40" s="18">
        <f>SUM(D41)</f>
        <v>6000000</v>
      </c>
      <c r="E40" s="18">
        <f>SUM(E41)</f>
        <v>6300000</v>
      </c>
      <c r="F40" s="18">
        <f>SUM(F41)</f>
        <v>4427753</v>
      </c>
      <c r="G40" s="65">
        <f t="shared" si="0"/>
        <v>73.79588333333334</v>
      </c>
      <c r="H40" s="65">
        <f t="shared" si="0"/>
        <v>70.28179365079366</v>
      </c>
    </row>
    <row r="41" spans="1:8" s="19" customFormat="1" ht="15" customHeight="1">
      <c r="A41" s="84" t="s">
        <v>49</v>
      </c>
      <c r="B41" s="17">
        <v>7120</v>
      </c>
      <c r="C41" s="22" t="s">
        <v>110</v>
      </c>
      <c r="D41" s="18">
        <f>SUM(D42:D43)</f>
        <v>6000000</v>
      </c>
      <c r="E41" s="18">
        <f>SUM(E42:E43)</f>
        <v>6300000</v>
      </c>
      <c r="F41" s="18">
        <f>SUM(F42:F43)</f>
        <v>4427753</v>
      </c>
      <c r="G41" s="65">
        <f t="shared" si="0"/>
        <v>73.79588333333334</v>
      </c>
      <c r="H41" s="65">
        <f t="shared" si="0"/>
        <v>70.28179365079366</v>
      </c>
    </row>
    <row r="42" spans="1:8" s="4" customFormat="1" ht="15" customHeight="1">
      <c r="A42" s="84" t="s">
        <v>168</v>
      </c>
      <c r="B42" s="20"/>
      <c r="C42" s="10" t="s">
        <v>182</v>
      </c>
      <c r="D42" s="21">
        <v>800000</v>
      </c>
      <c r="E42" s="21">
        <f>800000+300000</f>
        <v>1100000</v>
      </c>
      <c r="F42" s="21">
        <v>1301633</v>
      </c>
      <c r="G42" s="101">
        <f t="shared" si="0"/>
        <v>162.704125</v>
      </c>
      <c r="H42" s="101">
        <f t="shared" si="0"/>
        <v>118.33027272727273</v>
      </c>
    </row>
    <row r="43" spans="1:8" s="4" customFormat="1" ht="15" customHeight="1">
      <c r="A43" s="84" t="s">
        <v>169</v>
      </c>
      <c r="B43" s="20"/>
      <c r="C43" s="10" t="s">
        <v>111</v>
      </c>
      <c r="D43" s="21">
        <f>4300000+900000</f>
        <v>5200000</v>
      </c>
      <c r="E43" s="21">
        <f>4300000+900000</f>
        <v>5200000</v>
      </c>
      <c r="F43" s="21">
        <v>3126120</v>
      </c>
      <c r="G43" s="101">
        <f t="shared" si="0"/>
        <v>60.11769230769231</v>
      </c>
      <c r="H43" s="101">
        <f t="shared" si="0"/>
        <v>60.11769230769231</v>
      </c>
    </row>
    <row r="44" spans="1:8" s="4" customFormat="1" ht="21" customHeight="1">
      <c r="A44" s="84"/>
      <c r="B44" s="20">
        <v>713</v>
      </c>
      <c r="C44" s="22" t="s">
        <v>158</v>
      </c>
      <c r="D44" s="18">
        <f>SUM(D45)</f>
        <v>1500000</v>
      </c>
      <c r="E44" s="18">
        <f>SUM(E45)</f>
        <v>2000000</v>
      </c>
      <c r="F44" s="18">
        <f>SUM(F45)</f>
        <v>1503947</v>
      </c>
      <c r="G44" s="65">
        <f t="shared" si="0"/>
        <v>100.26313333333334</v>
      </c>
      <c r="H44" s="65">
        <f t="shared" si="0"/>
        <v>75.19735</v>
      </c>
    </row>
    <row r="45" spans="1:8" s="19" customFormat="1" ht="15" customHeight="1">
      <c r="A45" s="84" t="s">
        <v>50</v>
      </c>
      <c r="B45" s="17">
        <v>7130</v>
      </c>
      <c r="C45" s="22" t="s">
        <v>178</v>
      </c>
      <c r="D45" s="18">
        <f>SUM(D46:D47)</f>
        <v>1500000</v>
      </c>
      <c r="E45" s="18">
        <f>SUM(E46:E47)</f>
        <v>2000000</v>
      </c>
      <c r="F45" s="18">
        <f>SUM(F46:F47)</f>
        <v>1503947</v>
      </c>
      <c r="G45" s="65">
        <f t="shared" si="0"/>
        <v>100.26313333333334</v>
      </c>
      <c r="H45" s="65">
        <f t="shared" si="0"/>
        <v>75.19735</v>
      </c>
    </row>
    <row r="46" spans="1:8" s="4" customFormat="1" ht="15" customHeight="1">
      <c r="A46" s="84" t="s">
        <v>258</v>
      </c>
      <c r="B46" s="20"/>
      <c r="C46" s="10" t="s">
        <v>183</v>
      </c>
      <c r="D46" s="21">
        <v>1000000</v>
      </c>
      <c r="E46" s="21">
        <f>1000000+500000</f>
        <v>1500000</v>
      </c>
      <c r="F46" s="21">
        <v>1245247</v>
      </c>
      <c r="G46" s="101">
        <f t="shared" si="0"/>
        <v>124.5247</v>
      </c>
      <c r="H46" s="101">
        <f t="shared" si="0"/>
        <v>83.01646666666667</v>
      </c>
    </row>
    <row r="47" spans="1:8" s="4" customFormat="1" ht="15" customHeight="1">
      <c r="A47" s="84" t="s">
        <v>259</v>
      </c>
      <c r="B47" s="20"/>
      <c r="C47" s="10" t="s">
        <v>186</v>
      </c>
      <c r="D47" s="21">
        <v>500000</v>
      </c>
      <c r="E47" s="21">
        <v>500000</v>
      </c>
      <c r="F47" s="21">
        <v>258700</v>
      </c>
      <c r="G47" s="101">
        <f t="shared" si="0"/>
        <v>51.739999999999995</v>
      </c>
      <c r="H47" s="101">
        <f t="shared" si="0"/>
        <v>51.739999999999995</v>
      </c>
    </row>
    <row r="48" spans="1:8" s="4" customFormat="1" ht="21" customHeight="1">
      <c r="A48" s="84"/>
      <c r="B48" s="20">
        <v>714</v>
      </c>
      <c r="C48" s="22" t="s">
        <v>112</v>
      </c>
      <c r="D48" s="18">
        <f>SUM(D49:D49)</f>
        <v>160000000</v>
      </c>
      <c r="E48" s="18">
        <f>SUM(E49:E49)</f>
        <v>180000000</v>
      </c>
      <c r="F48" s="18">
        <f>SUM(F49:F49)</f>
        <v>81414972</v>
      </c>
      <c r="G48" s="65">
        <f t="shared" si="0"/>
        <v>50.8843575</v>
      </c>
      <c r="H48" s="65">
        <f t="shared" si="0"/>
        <v>45.230540000000005</v>
      </c>
    </row>
    <row r="49" spans="1:8" s="19" customFormat="1" ht="15" customHeight="1">
      <c r="A49" s="84" t="s">
        <v>51</v>
      </c>
      <c r="B49" s="17">
        <v>7141</v>
      </c>
      <c r="C49" s="22" t="s">
        <v>113</v>
      </c>
      <c r="D49" s="18">
        <f>SUM(D50:D53)</f>
        <v>160000000</v>
      </c>
      <c r="E49" s="18">
        <f>SUM(E50:E53)</f>
        <v>180000000</v>
      </c>
      <c r="F49" s="18">
        <f>SUM(F50:F53)</f>
        <v>81414972</v>
      </c>
      <c r="G49" s="65">
        <f t="shared" si="0"/>
        <v>50.8843575</v>
      </c>
      <c r="H49" s="65">
        <f t="shared" si="0"/>
        <v>45.230540000000005</v>
      </c>
    </row>
    <row r="50" spans="1:8" s="4" customFormat="1" ht="15" customHeight="1">
      <c r="A50" s="84" t="s">
        <v>170</v>
      </c>
      <c r="B50" s="20"/>
      <c r="C50" s="10" t="s">
        <v>222</v>
      </c>
      <c r="D50" s="21">
        <v>75000000</v>
      </c>
      <c r="E50" s="21">
        <f>75000000+20000000</f>
        <v>95000000</v>
      </c>
      <c r="F50" s="21">
        <v>46481040</v>
      </c>
      <c r="G50" s="101">
        <f t="shared" si="0"/>
        <v>61.974720000000005</v>
      </c>
      <c r="H50" s="101">
        <f t="shared" si="0"/>
        <v>48.92741052631579</v>
      </c>
    </row>
    <row r="51" spans="1:8" s="4" customFormat="1" ht="15" customHeight="1">
      <c r="A51" s="84" t="s">
        <v>171</v>
      </c>
      <c r="B51" s="20"/>
      <c r="C51" s="10" t="s">
        <v>241</v>
      </c>
      <c r="D51" s="21">
        <v>15000000</v>
      </c>
      <c r="E51" s="21">
        <v>15000000</v>
      </c>
      <c r="F51" s="21">
        <f>4820360+159133</f>
        <v>4979493</v>
      </c>
      <c r="G51" s="101">
        <f t="shared" si="0"/>
        <v>33.196619999999996</v>
      </c>
      <c r="H51" s="101">
        <f t="shared" si="0"/>
        <v>33.196619999999996</v>
      </c>
    </row>
    <row r="52" spans="1:8" s="4" customFormat="1" ht="15" customHeight="1">
      <c r="A52" s="84" t="s">
        <v>260</v>
      </c>
      <c r="B52" s="20"/>
      <c r="C52" s="10" t="s">
        <v>236</v>
      </c>
      <c r="D52" s="21">
        <v>70000000</v>
      </c>
      <c r="E52" s="21">
        <v>70000000</v>
      </c>
      <c r="F52" s="21">
        <v>29954439</v>
      </c>
      <c r="G52" s="101">
        <f t="shared" si="0"/>
        <v>42.792055714285716</v>
      </c>
      <c r="H52" s="101">
        <f t="shared" si="0"/>
        <v>42.792055714285716</v>
      </c>
    </row>
    <row r="53" spans="1:8" s="4" customFormat="1" ht="15" customHeight="1">
      <c r="A53" s="84" t="s">
        <v>261</v>
      </c>
      <c r="B53" s="20"/>
      <c r="C53" s="10" t="s">
        <v>175</v>
      </c>
      <c r="D53" s="21">
        <v>0</v>
      </c>
      <c r="E53" s="21">
        <v>0</v>
      </c>
      <c r="F53" s="21"/>
      <c r="G53" s="101" t="str">
        <f t="shared" si="0"/>
        <v>-</v>
      </c>
      <c r="H53" s="101" t="str">
        <f t="shared" si="0"/>
        <v>-</v>
      </c>
    </row>
    <row r="54" spans="1:8" s="19" customFormat="1" ht="21" customHeight="1">
      <c r="A54" s="84"/>
      <c r="B54" s="17">
        <v>72</v>
      </c>
      <c r="C54" s="7" t="s">
        <v>114</v>
      </c>
      <c r="D54" s="18">
        <f>+D55+D61</f>
        <v>279500000</v>
      </c>
      <c r="E54" s="18">
        <f>+E55+E61</f>
        <v>340400000</v>
      </c>
      <c r="F54" s="18">
        <f>+F55+F61</f>
        <v>7629454</v>
      </c>
      <c r="G54" s="65">
        <f t="shared" si="0"/>
        <v>2.729679427549195</v>
      </c>
      <c r="H54" s="65">
        <f t="shared" si="0"/>
        <v>2.2413202115158635</v>
      </c>
    </row>
    <row r="55" spans="1:8" s="4" customFormat="1" ht="21" customHeight="1">
      <c r="A55" s="84"/>
      <c r="B55" s="20">
        <v>720</v>
      </c>
      <c r="C55" s="22" t="s">
        <v>162</v>
      </c>
      <c r="D55" s="18">
        <f>+D56+D60</f>
        <v>179500000</v>
      </c>
      <c r="E55" s="18">
        <f>+E56+E60</f>
        <v>69000000</v>
      </c>
      <c r="F55" s="18">
        <f>+F56+F60</f>
        <v>4719276</v>
      </c>
      <c r="G55" s="65">
        <f t="shared" si="0"/>
        <v>2.6291231197771587</v>
      </c>
      <c r="H55" s="65">
        <f t="shared" si="0"/>
        <v>6.839530434782609</v>
      </c>
    </row>
    <row r="56" spans="1:8" s="19" customFormat="1" ht="15" customHeight="1">
      <c r="A56" s="84" t="s">
        <v>52</v>
      </c>
      <c r="B56" s="17">
        <v>7200</v>
      </c>
      <c r="C56" s="22" t="s">
        <v>115</v>
      </c>
      <c r="D56" s="18">
        <f>SUM(D57:D59)</f>
        <v>179500000</v>
      </c>
      <c r="E56" s="18">
        <f>SUM(E57:E59)</f>
        <v>69000000</v>
      </c>
      <c r="F56" s="18">
        <f>SUM(F57:F59)</f>
        <v>4604276</v>
      </c>
      <c r="G56" s="65">
        <f t="shared" si="0"/>
        <v>2.565056267409471</v>
      </c>
      <c r="H56" s="65">
        <f t="shared" si="0"/>
        <v>6.672863768115941</v>
      </c>
    </row>
    <row r="57" spans="1:8" s="19" customFormat="1" ht="15" customHeight="1">
      <c r="A57" s="84" t="s">
        <v>176</v>
      </c>
      <c r="B57" s="20"/>
      <c r="C57" s="10" t="s">
        <v>223</v>
      </c>
      <c r="D57" s="21"/>
      <c r="E57" s="21">
        <v>2000000</v>
      </c>
      <c r="F57" s="21">
        <v>1200324</v>
      </c>
      <c r="G57" s="101" t="str">
        <f t="shared" si="0"/>
        <v>-</v>
      </c>
      <c r="H57" s="101">
        <f t="shared" si="0"/>
        <v>60.0162</v>
      </c>
    </row>
    <row r="58" spans="1:8" s="19" customFormat="1" ht="15" customHeight="1">
      <c r="A58" s="84" t="s">
        <v>177</v>
      </c>
      <c r="B58" s="20"/>
      <c r="C58" s="10" t="s">
        <v>232</v>
      </c>
      <c r="D58" s="21">
        <v>67000000</v>
      </c>
      <c r="E58" s="21">
        <v>67000000</v>
      </c>
      <c r="F58" s="21">
        <v>3403952</v>
      </c>
      <c r="G58" s="101">
        <f t="shared" si="0"/>
        <v>5.0805253731343285</v>
      </c>
      <c r="H58" s="101">
        <f t="shared" si="0"/>
        <v>5.0805253731343285</v>
      </c>
    </row>
    <row r="59" spans="1:8" s="19" customFormat="1" ht="15" customHeight="1">
      <c r="A59" s="84" t="s">
        <v>262</v>
      </c>
      <c r="B59" s="20"/>
      <c r="C59" s="10" t="s">
        <v>251</v>
      </c>
      <c r="D59" s="21">
        <v>112500000</v>
      </c>
      <c r="E59" s="21">
        <f>112500000-112500000</f>
        <v>0</v>
      </c>
      <c r="F59" s="21"/>
      <c r="G59" s="101">
        <f t="shared" si="0"/>
        <v>0</v>
      </c>
      <c r="H59" s="101" t="str">
        <f t="shared" si="0"/>
        <v>-</v>
      </c>
    </row>
    <row r="60" spans="1:8" s="19" customFormat="1" ht="15" customHeight="1">
      <c r="A60" s="84" t="s">
        <v>53</v>
      </c>
      <c r="B60" s="17">
        <v>7201</v>
      </c>
      <c r="C60" s="22" t="s">
        <v>207</v>
      </c>
      <c r="D60" s="18">
        <v>0</v>
      </c>
      <c r="E60" s="18">
        <v>0</v>
      </c>
      <c r="F60" s="18">
        <v>115000</v>
      </c>
      <c r="G60" s="65" t="str">
        <f t="shared" si="0"/>
        <v>-</v>
      </c>
      <c r="H60" s="65" t="str">
        <f t="shared" si="0"/>
        <v>-</v>
      </c>
    </row>
    <row r="61" spans="1:8" s="4" customFormat="1" ht="21" customHeight="1">
      <c r="A61" s="84" t="s">
        <v>54</v>
      </c>
      <c r="B61" s="20">
        <v>722</v>
      </c>
      <c r="C61" s="22" t="s">
        <v>179</v>
      </c>
      <c r="D61" s="18">
        <f>SUM(D62:D65)</f>
        <v>100000000</v>
      </c>
      <c r="E61" s="18">
        <f>SUM(E62:E65)</f>
        <v>271400000</v>
      </c>
      <c r="F61" s="18">
        <f>SUM(F62:F65)</f>
        <v>2910178</v>
      </c>
      <c r="G61" s="65">
        <f t="shared" si="0"/>
        <v>2.910178</v>
      </c>
      <c r="H61" s="65">
        <f t="shared" si="0"/>
        <v>1.0722837140751658</v>
      </c>
    </row>
    <row r="62" spans="1:8" s="4" customFormat="1" ht="15" customHeight="1">
      <c r="A62" s="84" t="s">
        <v>172</v>
      </c>
      <c r="B62" s="20">
        <v>7220</v>
      </c>
      <c r="C62" s="10" t="s">
        <v>206</v>
      </c>
      <c r="D62" s="21">
        <v>0</v>
      </c>
      <c r="E62" s="21">
        <v>0</v>
      </c>
      <c r="F62" s="21"/>
      <c r="G62" s="101" t="str">
        <f t="shared" si="0"/>
        <v>-</v>
      </c>
      <c r="H62" s="101" t="str">
        <f t="shared" si="0"/>
        <v>-</v>
      </c>
    </row>
    <row r="63" spans="1:8" s="4" customFormat="1" ht="15" customHeight="1">
      <c r="A63" s="84" t="s">
        <v>173</v>
      </c>
      <c r="B63" s="20">
        <v>7221</v>
      </c>
      <c r="C63" s="10" t="s">
        <v>116</v>
      </c>
      <c r="D63" s="21">
        <v>100000000</v>
      </c>
      <c r="E63" s="21">
        <f>100000000+112500000+31600000+27300000</f>
        <v>271400000</v>
      </c>
      <c r="F63" s="21">
        <v>2910178</v>
      </c>
      <c r="G63" s="101">
        <f t="shared" si="0"/>
        <v>2.910178</v>
      </c>
      <c r="H63" s="101">
        <f t="shared" si="0"/>
        <v>1.0722837140751658</v>
      </c>
    </row>
    <row r="64" spans="1:8" s="4" customFormat="1" ht="15" customHeight="1">
      <c r="A64" s="84" t="s">
        <v>263</v>
      </c>
      <c r="B64" s="20"/>
      <c r="C64" s="10" t="s">
        <v>212</v>
      </c>
      <c r="D64" s="21">
        <v>0</v>
      </c>
      <c r="E64" s="21">
        <v>0</v>
      </c>
      <c r="F64" s="21"/>
      <c r="G64" s="101" t="str">
        <f t="shared" si="0"/>
        <v>-</v>
      </c>
      <c r="H64" s="101" t="str">
        <f t="shared" si="0"/>
        <v>-</v>
      </c>
    </row>
    <row r="65" spans="1:8" s="4" customFormat="1" ht="15" customHeight="1">
      <c r="A65" s="84" t="s">
        <v>264</v>
      </c>
      <c r="B65" s="20"/>
      <c r="C65" s="10" t="s">
        <v>208</v>
      </c>
      <c r="D65" s="21">
        <v>0</v>
      </c>
      <c r="E65" s="21">
        <v>0</v>
      </c>
      <c r="F65" s="21"/>
      <c r="G65" s="101" t="str">
        <f t="shared" si="0"/>
        <v>-</v>
      </c>
      <c r="H65" s="101" t="str">
        <f t="shared" si="0"/>
        <v>-</v>
      </c>
    </row>
    <row r="66" spans="1:8" s="19" customFormat="1" ht="15" customHeight="1">
      <c r="A66" s="84"/>
      <c r="B66" s="17">
        <v>73</v>
      </c>
      <c r="C66" s="7" t="s">
        <v>125</v>
      </c>
      <c r="D66" s="18">
        <f>+D67</f>
        <v>0</v>
      </c>
      <c r="E66" s="18">
        <f>+E67</f>
        <v>1051000</v>
      </c>
      <c r="F66" s="18">
        <f>+F67</f>
        <v>1101000</v>
      </c>
      <c r="G66" s="65" t="str">
        <f aca="true" t="shared" si="1" ref="G66:H82">IF(D66=0,"-",$F66/D66*100)</f>
        <v>-</v>
      </c>
      <c r="H66" s="65">
        <f t="shared" si="1"/>
        <v>104.75737392959086</v>
      </c>
    </row>
    <row r="67" spans="1:8" s="19" customFormat="1" ht="15" customHeight="1">
      <c r="A67" s="84" t="s">
        <v>55</v>
      </c>
      <c r="B67" s="20">
        <v>730</v>
      </c>
      <c r="C67" s="22" t="s">
        <v>126</v>
      </c>
      <c r="D67" s="18">
        <f>SUM(D68:D68)</f>
        <v>0</v>
      </c>
      <c r="E67" s="18">
        <f>SUM(E68:E68)</f>
        <v>1051000</v>
      </c>
      <c r="F67" s="18">
        <f>SUM(F68:F68)</f>
        <v>1101000</v>
      </c>
      <c r="G67" s="65" t="str">
        <f t="shared" si="1"/>
        <v>-</v>
      </c>
      <c r="H67" s="65">
        <f t="shared" si="1"/>
        <v>104.75737392959086</v>
      </c>
    </row>
    <row r="68" spans="1:8" s="19" customFormat="1" ht="15" customHeight="1">
      <c r="A68" s="84" t="s">
        <v>265</v>
      </c>
      <c r="B68" s="17">
        <v>7300</v>
      </c>
      <c r="C68" s="10" t="s">
        <v>240</v>
      </c>
      <c r="D68" s="21">
        <v>0</v>
      </c>
      <c r="E68" s="21">
        <v>1051000</v>
      </c>
      <c r="F68" s="21">
        <v>1101000</v>
      </c>
      <c r="G68" s="101" t="str">
        <f t="shared" si="1"/>
        <v>-</v>
      </c>
      <c r="H68" s="101">
        <f t="shared" si="1"/>
        <v>104.75737392959086</v>
      </c>
    </row>
    <row r="69" spans="1:8" s="19" customFormat="1" ht="21" customHeight="1">
      <c r="A69" s="84"/>
      <c r="B69" s="17">
        <v>74</v>
      </c>
      <c r="C69" s="7" t="s">
        <v>117</v>
      </c>
      <c r="D69" s="18">
        <f>+D71+D79</f>
        <v>118000000</v>
      </c>
      <c r="E69" s="18">
        <f>+E71+E79</f>
        <v>53440000</v>
      </c>
      <c r="F69" s="18">
        <f>+F71+F79</f>
        <v>28685721</v>
      </c>
      <c r="G69" s="65">
        <f t="shared" si="1"/>
        <v>24.30993305084746</v>
      </c>
      <c r="H69" s="65">
        <f t="shared" si="1"/>
        <v>53.678370134730535</v>
      </c>
    </row>
    <row r="70" spans="1:8" s="4" customFormat="1" ht="21" customHeight="1">
      <c r="A70" s="84"/>
      <c r="B70" s="20">
        <v>740</v>
      </c>
      <c r="C70" s="22" t="s">
        <v>224</v>
      </c>
      <c r="D70" s="18">
        <f>SUM(D71+D79)</f>
        <v>118000000</v>
      </c>
      <c r="E70" s="18">
        <f>SUM(E71+E79)</f>
        <v>53440000</v>
      </c>
      <c r="F70" s="18">
        <f>SUM(F71+F79)</f>
        <v>28685721</v>
      </c>
      <c r="G70" s="65">
        <f t="shared" si="1"/>
        <v>24.30993305084746</v>
      </c>
      <c r="H70" s="65">
        <f t="shared" si="1"/>
        <v>53.678370134730535</v>
      </c>
    </row>
    <row r="71" spans="1:8" s="19" customFormat="1" ht="15" customHeight="1">
      <c r="A71" s="84" t="s">
        <v>56</v>
      </c>
      <c r="B71" s="17">
        <v>7400</v>
      </c>
      <c r="C71" s="22" t="s">
        <v>118</v>
      </c>
      <c r="D71" s="18">
        <f>SUM(D72:D78)</f>
        <v>118000000</v>
      </c>
      <c r="E71" s="18">
        <f>SUM(E72:E78)</f>
        <v>53000000</v>
      </c>
      <c r="F71" s="18">
        <f>SUM(F72:F77)</f>
        <v>28393900</v>
      </c>
      <c r="G71" s="65">
        <f t="shared" si="1"/>
        <v>24.062627118644066</v>
      </c>
      <c r="H71" s="65">
        <f t="shared" si="1"/>
        <v>53.57339622641509</v>
      </c>
    </row>
    <row r="72" spans="1:8" s="4" customFormat="1" ht="15" customHeight="1">
      <c r="A72" s="86" t="s">
        <v>213</v>
      </c>
      <c r="B72" s="20"/>
      <c r="C72" s="10" t="s">
        <v>237</v>
      </c>
      <c r="D72" s="21">
        <v>3000000</v>
      </c>
      <c r="E72" s="21">
        <v>3000000</v>
      </c>
      <c r="F72" s="21">
        <v>3393900</v>
      </c>
      <c r="G72" s="101">
        <f t="shared" si="1"/>
        <v>113.13</v>
      </c>
      <c r="H72" s="101">
        <f t="shared" si="1"/>
        <v>113.13</v>
      </c>
    </row>
    <row r="73" spans="1:8" s="4" customFormat="1" ht="15" customHeight="1">
      <c r="A73" s="84" t="s">
        <v>254</v>
      </c>
      <c r="B73" s="20"/>
      <c r="C73" s="10" t="s">
        <v>252</v>
      </c>
      <c r="D73" s="21">
        <v>90000000</v>
      </c>
      <c r="E73" s="21"/>
      <c r="F73" s="21"/>
      <c r="G73" s="101">
        <f t="shared" si="1"/>
        <v>0</v>
      </c>
      <c r="H73" s="101" t="str">
        <f t="shared" si="1"/>
        <v>-</v>
      </c>
    </row>
    <row r="74" spans="1:8" s="4" customFormat="1" ht="15" customHeight="1">
      <c r="A74" s="84" t="s">
        <v>214</v>
      </c>
      <c r="B74" s="20"/>
      <c r="C74" s="10" t="s">
        <v>249</v>
      </c>
      <c r="D74" s="21">
        <f>10000000-5000000</f>
        <v>5000000</v>
      </c>
      <c r="E74" s="21">
        <f>10000000-5000000</f>
        <v>5000000</v>
      </c>
      <c r="F74" s="21"/>
      <c r="G74" s="101">
        <f t="shared" si="1"/>
        <v>0</v>
      </c>
      <c r="H74" s="101">
        <f t="shared" si="1"/>
        <v>0</v>
      </c>
    </row>
    <row r="75" spans="1:8" s="4" customFormat="1" ht="15" customHeight="1">
      <c r="A75" s="84" t="s">
        <v>215</v>
      </c>
      <c r="B75" s="20"/>
      <c r="C75" s="10" t="s">
        <v>238</v>
      </c>
      <c r="D75" s="21"/>
      <c r="E75" s="21"/>
      <c r="F75" s="21"/>
      <c r="G75" s="101" t="str">
        <f t="shared" si="1"/>
        <v>-</v>
      </c>
      <c r="H75" s="101" t="str">
        <f t="shared" si="1"/>
        <v>-</v>
      </c>
    </row>
    <row r="76" spans="1:8" s="4" customFormat="1" ht="15" customHeight="1">
      <c r="A76" s="84" t="s">
        <v>266</v>
      </c>
      <c r="B76" s="20"/>
      <c r="C76" s="10" t="s">
        <v>184</v>
      </c>
      <c r="D76" s="21"/>
      <c r="E76" s="21"/>
      <c r="F76" s="21"/>
      <c r="G76" s="101" t="str">
        <f t="shared" si="1"/>
        <v>-</v>
      </c>
      <c r="H76" s="101" t="str">
        <f t="shared" si="1"/>
        <v>-</v>
      </c>
    </row>
    <row r="77" spans="1:8" s="4" customFormat="1" ht="15" customHeight="1">
      <c r="A77" s="84" t="s">
        <v>267</v>
      </c>
      <c r="B77" s="20"/>
      <c r="C77" s="10" t="s">
        <v>271</v>
      </c>
      <c r="D77" s="21"/>
      <c r="E77" s="21">
        <v>25000000</v>
      </c>
      <c r="F77" s="21">
        <v>25000000</v>
      </c>
      <c r="G77" s="101" t="str">
        <f t="shared" si="1"/>
        <v>-</v>
      </c>
      <c r="H77" s="101">
        <f t="shared" si="1"/>
        <v>100</v>
      </c>
    </row>
    <row r="78" spans="1:8" s="4" customFormat="1" ht="15" customHeight="1">
      <c r="A78" s="84" t="s">
        <v>268</v>
      </c>
      <c r="B78" s="20"/>
      <c r="C78" s="10" t="s">
        <v>250</v>
      </c>
      <c r="D78" s="21">
        <v>20000000</v>
      </c>
      <c r="E78" s="21">
        <v>20000000</v>
      </c>
      <c r="F78" s="21"/>
      <c r="G78" s="101">
        <f t="shared" si="1"/>
        <v>0</v>
      </c>
      <c r="H78" s="101">
        <f t="shared" si="1"/>
        <v>0</v>
      </c>
    </row>
    <row r="79" spans="1:8" s="4" customFormat="1" ht="15" customHeight="1">
      <c r="A79" s="84" t="s">
        <v>57</v>
      </c>
      <c r="B79" s="17">
        <v>7401</v>
      </c>
      <c r="C79" s="22" t="s">
        <v>188</v>
      </c>
      <c r="D79" s="18">
        <f>SUM(D80:D81)</f>
        <v>0</v>
      </c>
      <c r="E79" s="18">
        <f>SUM(E80:E81)</f>
        <v>440000</v>
      </c>
      <c r="F79" s="18">
        <f>SUM(F80:F80)</f>
        <v>291821</v>
      </c>
      <c r="G79" s="65" t="str">
        <f t="shared" si="1"/>
        <v>-</v>
      </c>
      <c r="H79" s="65">
        <f t="shared" si="1"/>
        <v>66.32295454545455</v>
      </c>
    </row>
    <row r="80" spans="1:8" s="4" customFormat="1" ht="15" customHeight="1">
      <c r="A80" s="84" t="s">
        <v>216</v>
      </c>
      <c r="B80" s="17"/>
      <c r="C80" s="10" t="s">
        <v>239</v>
      </c>
      <c r="D80" s="21"/>
      <c r="E80" s="21">
        <v>440000</v>
      </c>
      <c r="F80" s="21">
        <v>291821</v>
      </c>
      <c r="G80" s="101" t="str">
        <f t="shared" si="1"/>
        <v>-</v>
      </c>
      <c r="H80" s="101">
        <f t="shared" si="1"/>
        <v>66.32295454545455</v>
      </c>
    </row>
    <row r="81" spans="1:8" s="4" customFormat="1" ht="15" customHeight="1">
      <c r="A81" s="87"/>
      <c r="B81" s="20"/>
      <c r="C81" s="10"/>
      <c r="D81" s="21"/>
      <c r="E81" s="21"/>
      <c r="F81" s="21"/>
      <c r="G81" s="65"/>
      <c r="H81" s="65"/>
    </row>
    <row r="82" spans="1:8" s="19" customFormat="1" ht="21" customHeight="1" thickBot="1">
      <c r="A82" s="90"/>
      <c r="B82" s="23"/>
      <c r="C82" s="24" t="s">
        <v>119</v>
      </c>
      <c r="D82" s="25">
        <f>SUM(D7,D29,D54,D66,D69)</f>
        <v>6952000000</v>
      </c>
      <c r="E82" s="25">
        <f>SUM(E7,E29,E54,E66,E69)</f>
        <v>7032191000</v>
      </c>
      <c r="F82" s="25">
        <f>SUM(F7,F29,F54,F66,F69)</f>
        <v>2911874085</v>
      </c>
      <c r="G82" s="102">
        <f t="shared" si="1"/>
        <v>41.88541549194477</v>
      </c>
      <c r="H82" s="102">
        <f t="shared" si="1"/>
        <v>41.40777867097182</v>
      </c>
    </row>
    <row r="84" spans="3:7" ht="15" customHeight="1">
      <c r="C84" s="16"/>
      <c r="D84" s="93"/>
      <c r="E84" s="93"/>
      <c r="F84" s="93"/>
      <c r="G84" s="93"/>
    </row>
    <row r="85" spans="4:7" ht="15" customHeight="1">
      <c r="D85" s="93"/>
      <c r="E85" s="93"/>
      <c r="F85" s="93"/>
      <c r="G85" s="93"/>
    </row>
    <row r="86" spans="5:7" ht="15" customHeight="1">
      <c r="E86" s="93"/>
      <c r="F86" s="93"/>
      <c r="G86" s="93"/>
    </row>
    <row r="87" ht="15" customHeight="1">
      <c r="C87" s="1" t="s">
        <v>35</v>
      </c>
    </row>
    <row r="88" spans="5:7" ht="15" customHeight="1">
      <c r="E88" s="70"/>
      <c r="F88" s="70"/>
      <c r="G88" s="70"/>
    </row>
  </sheetData>
  <printOptions/>
  <pageMargins left="0.31" right="0.17" top="0.76" bottom="1.01" header="0.2" footer="0.31496062992125984"/>
  <pageSetup horizontalDpi="360" verticalDpi="360" orientation="portrait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5" customHeight="1"/>
  <cols>
    <col min="1" max="1" width="3.25390625" style="98" bestFit="1" customWidth="1"/>
    <col min="2" max="2" width="6.375" style="63" hidden="1" customWidth="1"/>
    <col min="3" max="3" width="46.75390625" style="71" bestFit="1" customWidth="1"/>
    <col min="4" max="4" width="14.125" style="71" bestFit="1" customWidth="1"/>
    <col min="5" max="6" width="14.125" style="4" bestFit="1" customWidth="1"/>
    <col min="7" max="7" width="10.00390625" style="4" bestFit="1" customWidth="1"/>
    <col min="8" max="8" width="11.25390625" style="94" customWidth="1"/>
    <col min="9" max="16384" width="9.125" style="1" customWidth="1"/>
  </cols>
  <sheetData>
    <row r="1" spans="1:7" ht="35.25" customHeight="1" thickBot="1">
      <c r="A1" s="97"/>
      <c r="B1" s="56"/>
      <c r="E1" s="99" t="s">
        <v>120</v>
      </c>
      <c r="F1" s="99" t="s">
        <v>120</v>
      </c>
      <c r="G1" s="99"/>
    </row>
    <row r="2" spans="1:8" s="6" customFormat="1" ht="52.5" customHeight="1" thickBot="1">
      <c r="A2" s="46" t="s">
        <v>161</v>
      </c>
      <c r="B2" s="81" t="s">
        <v>80</v>
      </c>
      <c r="C2" s="33" t="s">
        <v>157</v>
      </c>
      <c r="D2" s="52" t="s">
        <v>248</v>
      </c>
      <c r="E2" s="91" t="s">
        <v>270</v>
      </c>
      <c r="F2" s="91" t="s">
        <v>282</v>
      </c>
      <c r="G2" s="92" t="s">
        <v>286</v>
      </c>
      <c r="H2" s="92" t="s">
        <v>283</v>
      </c>
    </row>
    <row r="3" spans="1:8" s="3" customFormat="1" ht="21" customHeight="1">
      <c r="A3" s="47"/>
      <c r="B3" s="57">
        <v>40</v>
      </c>
      <c r="C3" s="72" t="s">
        <v>15</v>
      </c>
      <c r="D3" s="66">
        <f>+D4+D12+D18+D29+D32</f>
        <v>1825062685</v>
      </c>
      <c r="E3" s="66">
        <f>+E4+E12+E18+E29+E32</f>
        <v>1888987352</v>
      </c>
      <c r="F3" s="66">
        <f>+F4+F12+F18+F29+F32</f>
        <v>883910229</v>
      </c>
      <c r="G3" s="103">
        <f>IF(D3=0,"-",$F3/D3*100)</f>
        <v>48.43177367357111</v>
      </c>
      <c r="H3" s="103">
        <f>IF(E3=0,"-",$F3/E3*100)</f>
        <v>46.79280822416009</v>
      </c>
    </row>
    <row r="4" spans="1:8" s="3" customFormat="1" ht="21" customHeight="1">
      <c r="A4" s="47"/>
      <c r="B4" s="58">
        <v>400</v>
      </c>
      <c r="C4" s="9" t="s">
        <v>0</v>
      </c>
      <c r="D4" s="66">
        <f>SUM(D5:D11)</f>
        <v>439225669</v>
      </c>
      <c r="E4" s="66">
        <f>SUM(E5:E11)</f>
        <v>439225669</v>
      </c>
      <c r="F4" s="66">
        <f>SUM(F5:F11)</f>
        <v>206591464</v>
      </c>
      <c r="G4" s="103">
        <f aca="true" t="shared" si="0" ref="G4:H68">IF(D4=0,"-",$F4/D4*100)</f>
        <v>47.035380347955034</v>
      </c>
      <c r="H4" s="103">
        <f t="shared" si="0"/>
        <v>47.035380347955034</v>
      </c>
    </row>
    <row r="5" spans="1:8" ht="15" customHeight="1">
      <c r="A5" s="48" t="s">
        <v>38</v>
      </c>
      <c r="B5" s="27">
        <v>4000</v>
      </c>
      <c r="C5" s="29" t="s">
        <v>1</v>
      </c>
      <c r="D5" s="67">
        <v>380465869</v>
      </c>
      <c r="E5" s="67">
        <v>380465869</v>
      </c>
      <c r="F5" s="67">
        <v>176484144</v>
      </c>
      <c r="G5" s="104">
        <f t="shared" si="0"/>
        <v>46.38632749472726</v>
      </c>
      <c r="H5" s="104">
        <f t="shared" si="0"/>
        <v>46.38632749472726</v>
      </c>
    </row>
    <row r="6" spans="1:8" ht="15" customHeight="1">
      <c r="A6" s="48" t="s">
        <v>39</v>
      </c>
      <c r="B6" s="27">
        <v>4001</v>
      </c>
      <c r="C6" s="29" t="s">
        <v>2</v>
      </c>
      <c r="D6" s="67">
        <v>11936800</v>
      </c>
      <c r="E6" s="67">
        <v>11936800</v>
      </c>
      <c r="F6" s="67">
        <v>11659200</v>
      </c>
      <c r="G6" s="104">
        <f t="shared" si="0"/>
        <v>97.67441860465115</v>
      </c>
      <c r="H6" s="104">
        <f t="shared" si="0"/>
        <v>97.67441860465115</v>
      </c>
    </row>
    <row r="7" spans="1:8" ht="15" customHeight="1">
      <c r="A7" s="48" t="s">
        <v>40</v>
      </c>
      <c r="B7" s="27">
        <v>4002</v>
      </c>
      <c r="C7" s="29" t="s">
        <v>3</v>
      </c>
      <c r="D7" s="67">
        <v>28719000</v>
      </c>
      <c r="E7" s="67">
        <v>28719000</v>
      </c>
      <c r="F7" s="67">
        <v>11617642</v>
      </c>
      <c r="G7" s="104">
        <f t="shared" si="0"/>
        <v>40.45280824541245</v>
      </c>
      <c r="H7" s="104">
        <f t="shared" si="0"/>
        <v>40.45280824541245</v>
      </c>
    </row>
    <row r="8" spans="1:8" ht="15" customHeight="1">
      <c r="A8" s="48" t="s">
        <v>41</v>
      </c>
      <c r="B8" s="27">
        <v>4003</v>
      </c>
      <c r="C8" s="29" t="s">
        <v>4</v>
      </c>
      <c r="D8" s="67">
        <v>14000000</v>
      </c>
      <c r="E8" s="67">
        <v>14000000</v>
      </c>
      <c r="F8" s="67">
        <v>6499645</v>
      </c>
      <c r="G8" s="104">
        <f t="shared" si="0"/>
        <v>46.42603571428571</v>
      </c>
      <c r="H8" s="104">
        <f t="shared" si="0"/>
        <v>46.42603571428571</v>
      </c>
    </row>
    <row r="9" spans="1:8" ht="15" customHeight="1">
      <c r="A9" s="48" t="s">
        <v>42</v>
      </c>
      <c r="B9" s="27">
        <v>4004</v>
      </c>
      <c r="C9" s="29" t="s">
        <v>226</v>
      </c>
      <c r="D9" s="67">
        <v>2200000</v>
      </c>
      <c r="E9" s="67">
        <v>2200000</v>
      </c>
      <c r="F9" s="67">
        <v>137094</v>
      </c>
      <c r="G9" s="104">
        <f t="shared" si="0"/>
        <v>6.231545454545455</v>
      </c>
      <c r="H9" s="104">
        <f t="shared" si="0"/>
        <v>6.231545454545455</v>
      </c>
    </row>
    <row r="10" spans="1:8" ht="15" customHeight="1">
      <c r="A10" s="48" t="s">
        <v>43</v>
      </c>
      <c r="B10" s="27">
        <v>4005</v>
      </c>
      <c r="C10" s="29" t="s">
        <v>5</v>
      </c>
      <c r="D10" s="67">
        <v>0</v>
      </c>
      <c r="E10" s="67">
        <v>0</v>
      </c>
      <c r="F10" s="67"/>
      <c r="G10" s="104" t="str">
        <f t="shared" si="0"/>
        <v>-</v>
      </c>
      <c r="H10" s="104" t="str">
        <f t="shared" si="0"/>
        <v>-</v>
      </c>
    </row>
    <row r="11" spans="1:8" ht="15" customHeight="1">
      <c r="A11" s="48" t="s">
        <v>44</v>
      </c>
      <c r="B11" s="27">
        <v>4009</v>
      </c>
      <c r="C11" s="29" t="s">
        <v>6</v>
      </c>
      <c r="D11" s="67">
        <v>1904000</v>
      </c>
      <c r="E11" s="67">
        <v>1904000</v>
      </c>
      <c r="F11" s="67">
        <v>193739</v>
      </c>
      <c r="G11" s="104">
        <f t="shared" si="0"/>
        <v>10.175367647058824</v>
      </c>
      <c r="H11" s="104">
        <f t="shared" si="0"/>
        <v>10.175367647058824</v>
      </c>
    </row>
    <row r="12" spans="1:8" s="3" customFormat="1" ht="21" customHeight="1">
      <c r="A12" s="47"/>
      <c r="B12" s="58">
        <v>401</v>
      </c>
      <c r="C12" s="9" t="s">
        <v>191</v>
      </c>
      <c r="D12" s="66">
        <f>SUM(D13:D17)</f>
        <v>72324000</v>
      </c>
      <c r="E12" s="66">
        <f>SUM(E13:E17)</f>
        <v>72324000</v>
      </c>
      <c r="F12" s="66">
        <f>SUM(F13:F17)</f>
        <v>33166651</v>
      </c>
      <c r="G12" s="103">
        <f t="shared" si="0"/>
        <v>45.858430120015484</v>
      </c>
      <c r="H12" s="103">
        <f t="shared" si="0"/>
        <v>45.858430120015484</v>
      </c>
    </row>
    <row r="13" spans="1:8" ht="15" customHeight="1">
      <c r="A13" s="48" t="s">
        <v>45</v>
      </c>
      <c r="B13" s="27">
        <v>4010</v>
      </c>
      <c r="C13" s="29" t="s">
        <v>189</v>
      </c>
      <c r="D13" s="67">
        <v>42340000</v>
      </c>
      <c r="E13" s="67">
        <v>35200000</v>
      </c>
      <c r="F13" s="67">
        <v>15535581</v>
      </c>
      <c r="G13" s="104">
        <f t="shared" si="0"/>
        <v>36.69244449692962</v>
      </c>
      <c r="H13" s="104">
        <f t="shared" si="0"/>
        <v>44.13517329545454</v>
      </c>
    </row>
    <row r="14" spans="1:8" ht="15" customHeight="1">
      <c r="A14" s="48" t="s">
        <v>46</v>
      </c>
      <c r="B14" s="27">
        <v>4011</v>
      </c>
      <c r="C14" s="29" t="s">
        <v>227</v>
      </c>
      <c r="D14" s="67">
        <v>29300000</v>
      </c>
      <c r="E14" s="67">
        <v>29300000</v>
      </c>
      <c r="F14" s="67">
        <v>13699309</v>
      </c>
      <c r="G14" s="104">
        <f t="shared" si="0"/>
        <v>46.755320819112626</v>
      </c>
      <c r="H14" s="104">
        <f t="shared" si="0"/>
        <v>46.755320819112626</v>
      </c>
    </row>
    <row r="15" spans="1:8" ht="15" customHeight="1">
      <c r="A15" s="48" t="s">
        <v>47</v>
      </c>
      <c r="B15" s="27">
        <v>4012</v>
      </c>
      <c r="C15" s="29" t="s">
        <v>22</v>
      </c>
      <c r="D15" s="67">
        <v>282000</v>
      </c>
      <c r="E15" s="67">
        <v>282000</v>
      </c>
      <c r="F15" s="67">
        <v>110044</v>
      </c>
      <c r="G15" s="104">
        <f t="shared" si="0"/>
        <v>39.02269503546099</v>
      </c>
      <c r="H15" s="104">
        <f t="shared" si="0"/>
        <v>39.02269503546099</v>
      </c>
    </row>
    <row r="16" spans="1:8" ht="15" customHeight="1">
      <c r="A16" s="48" t="s">
        <v>48</v>
      </c>
      <c r="B16" s="27">
        <v>4013</v>
      </c>
      <c r="C16" s="29" t="s">
        <v>228</v>
      </c>
      <c r="D16" s="67">
        <v>402000</v>
      </c>
      <c r="E16" s="67">
        <v>402000</v>
      </c>
      <c r="F16" s="67">
        <v>183407</v>
      </c>
      <c r="G16" s="104">
        <f t="shared" si="0"/>
        <v>45.62363184079602</v>
      </c>
      <c r="H16" s="104">
        <f t="shared" si="0"/>
        <v>45.62363184079602</v>
      </c>
    </row>
    <row r="17" spans="1:8" ht="15" customHeight="1">
      <c r="A17" s="48"/>
      <c r="B17" s="27">
        <v>4015</v>
      </c>
      <c r="C17" s="29" t="s">
        <v>278</v>
      </c>
      <c r="D17" s="67"/>
      <c r="E17" s="67">
        <v>7140000</v>
      </c>
      <c r="F17" s="67">
        <v>3638310</v>
      </c>
      <c r="G17" s="104"/>
      <c r="H17" s="104"/>
    </row>
    <row r="18" spans="1:8" s="3" customFormat="1" ht="21" customHeight="1">
      <c r="A18" s="47"/>
      <c r="B18" s="58">
        <v>402</v>
      </c>
      <c r="C18" s="9" t="s">
        <v>7</v>
      </c>
      <c r="D18" s="66">
        <f>SUM(D19:D28)</f>
        <v>1276513016</v>
      </c>
      <c r="E18" s="66">
        <f>SUM(E19:E28)</f>
        <v>1340437683</v>
      </c>
      <c r="F18" s="66">
        <f>SUM(F19:F28)</f>
        <v>628152114</v>
      </c>
      <c r="G18" s="103">
        <f t="shared" si="0"/>
        <v>49.208437840166916</v>
      </c>
      <c r="H18" s="103">
        <f t="shared" si="0"/>
        <v>46.86171703216732</v>
      </c>
    </row>
    <row r="19" spans="1:8" ht="15" customHeight="1">
      <c r="A19" s="48" t="s">
        <v>49</v>
      </c>
      <c r="B19" s="27">
        <v>4020</v>
      </c>
      <c r="C19" s="29" t="s">
        <v>8</v>
      </c>
      <c r="D19" s="67">
        <v>99670517</v>
      </c>
      <c r="E19" s="67">
        <v>99670517</v>
      </c>
      <c r="F19" s="67">
        <v>65346652</v>
      </c>
      <c r="G19" s="104">
        <f t="shared" si="0"/>
        <v>65.56266985150684</v>
      </c>
      <c r="H19" s="104">
        <f t="shared" si="0"/>
        <v>65.56266985150684</v>
      </c>
    </row>
    <row r="20" spans="1:8" ht="15" customHeight="1">
      <c r="A20" s="48" t="s">
        <v>50</v>
      </c>
      <c r="B20" s="27">
        <v>4021</v>
      </c>
      <c r="C20" s="29" t="s">
        <v>9</v>
      </c>
      <c r="D20" s="67">
        <v>19809201</v>
      </c>
      <c r="E20" s="67">
        <v>19809201</v>
      </c>
      <c r="F20" s="67">
        <v>10653497</v>
      </c>
      <c r="G20" s="104">
        <f t="shared" si="0"/>
        <v>53.780548746009494</v>
      </c>
      <c r="H20" s="104">
        <f t="shared" si="0"/>
        <v>53.780548746009494</v>
      </c>
    </row>
    <row r="21" spans="1:8" ht="15" customHeight="1">
      <c r="A21" s="48" t="s">
        <v>51</v>
      </c>
      <c r="B21" s="27">
        <v>4022</v>
      </c>
      <c r="C21" s="29" t="s">
        <v>190</v>
      </c>
      <c r="D21" s="67">
        <v>313629902</v>
      </c>
      <c r="E21" s="67">
        <v>313629902</v>
      </c>
      <c r="F21" s="67">
        <v>189378826</v>
      </c>
      <c r="G21" s="104">
        <f t="shared" si="0"/>
        <v>60.382898694398094</v>
      </c>
      <c r="H21" s="104">
        <f t="shared" si="0"/>
        <v>60.382898694398094</v>
      </c>
    </row>
    <row r="22" spans="1:8" ht="15" customHeight="1">
      <c r="A22" s="48" t="s">
        <v>52</v>
      </c>
      <c r="B22" s="27">
        <v>4023</v>
      </c>
      <c r="C22" s="29" t="s">
        <v>10</v>
      </c>
      <c r="D22" s="67">
        <v>12876212</v>
      </c>
      <c r="E22" s="67">
        <v>12876212</v>
      </c>
      <c r="F22" s="67">
        <v>7088321</v>
      </c>
      <c r="G22" s="104">
        <f t="shared" si="0"/>
        <v>55.04973823046716</v>
      </c>
      <c r="H22" s="104">
        <f t="shared" si="0"/>
        <v>55.04973823046716</v>
      </c>
    </row>
    <row r="23" spans="1:8" ht="15" customHeight="1">
      <c r="A23" s="48" t="s">
        <v>53</v>
      </c>
      <c r="B23" s="27">
        <v>4024</v>
      </c>
      <c r="C23" s="29" t="s">
        <v>11</v>
      </c>
      <c r="D23" s="67">
        <v>3151392</v>
      </c>
      <c r="E23" s="67">
        <v>3151392</v>
      </c>
      <c r="F23" s="67">
        <v>2375819</v>
      </c>
      <c r="G23" s="104">
        <f t="shared" si="0"/>
        <v>75.38951041317614</v>
      </c>
      <c r="H23" s="104">
        <f t="shared" si="0"/>
        <v>75.38951041317614</v>
      </c>
    </row>
    <row r="24" spans="1:8" ht="15" customHeight="1">
      <c r="A24" s="48" t="s">
        <v>54</v>
      </c>
      <c r="B24" s="27">
        <v>4025</v>
      </c>
      <c r="C24" s="29" t="s">
        <v>12</v>
      </c>
      <c r="D24" s="67">
        <v>230862668</v>
      </c>
      <c r="E24" s="67">
        <v>238362668</v>
      </c>
      <c r="F24" s="67">
        <v>82672274</v>
      </c>
      <c r="G24" s="104">
        <f t="shared" si="0"/>
        <v>35.81015272681506</v>
      </c>
      <c r="H24" s="104">
        <f t="shared" si="0"/>
        <v>34.6833984925861</v>
      </c>
    </row>
    <row r="25" spans="1:8" ht="15" customHeight="1">
      <c r="A25" s="48" t="s">
        <v>55</v>
      </c>
      <c r="B25" s="27">
        <v>4026</v>
      </c>
      <c r="C25" s="29" t="s">
        <v>13</v>
      </c>
      <c r="D25" s="67">
        <v>17026439</v>
      </c>
      <c r="E25" s="67">
        <v>17026439</v>
      </c>
      <c r="F25" s="67">
        <v>14733439</v>
      </c>
      <c r="G25" s="104">
        <f t="shared" si="0"/>
        <v>86.5327095113664</v>
      </c>
      <c r="H25" s="104">
        <f t="shared" si="0"/>
        <v>86.5327095113664</v>
      </c>
    </row>
    <row r="26" spans="1:8" ht="15" customHeight="1">
      <c r="A26" s="48" t="s">
        <v>56</v>
      </c>
      <c r="B26" s="27">
        <v>4027</v>
      </c>
      <c r="C26" s="29" t="s">
        <v>156</v>
      </c>
      <c r="D26" s="67">
        <v>103500000</v>
      </c>
      <c r="E26" s="67">
        <v>140924667</v>
      </c>
      <c r="F26" s="67">
        <v>141212502</v>
      </c>
      <c r="G26" s="104">
        <f t="shared" si="0"/>
        <v>136.4372</v>
      </c>
      <c r="H26" s="104">
        <f t="shared" si="0"/>
        <v>100.20424742248993</v>
      </c>
    </row>
    <row r="27" spans="1:8" ht="15" customHeight="1">
      <c r="A27" s="48" t="s">
        <v>57</v>
      </c>
      <c r="B27" s="27">
        <v>4028</v>
      </c>
      <c r="C27" s="29" t="s">
        <v>167</v>
      </c>
      <c r="D27" s="67">
        <v>24845815</v>
      </c>
      <c r="E27" s="67">
        <v>24845815</v>
      </c>
      <c r="F27" s="67">
        <v>11852904</v>
      </c>
      <c r="G27" s="104">
        <f t="shared" si="0"/>
        <v>47.70583697898419</v>
      </c>
      <c r="H27" s="104">
        <f t="shared" si="0"/>
        <v>47.70583697898419</v>
      </c>
    </row>
    <row r="28" spans="1:8" ht="15" customHeight="1">
      <c r="A28" s="48" t="s">
        <v>58</v>
      </c>
      <c r="B28" s="27">
        <v>4029</v>
      </c>
      <c r="C28" s="29" t="s">
        <v>14</v>
      </c>
      <c r="D28" s="67">
        <v>451140870</v>
      </c>
      <c r="E28" s="67">
        <v>470140870</v>
      </c>
      <c r="F28" s="67">
        <v>102837880</v>
      </c>
      <c r="G28" s="104">
        <f t="shared" si="0"/>
        <v>22.795070639465674</v>
      </c>
      <c r="H28" s="104">
        <f t="shared" si="0"/>
        <v>21.87384389704303</v>
      </c>
    </row>
    <row r="29" spans="1:8" s="30" customFormat="1" ht="19.5" customHeight="1">
      <c r="A29" s="49"/>
      <c r="B29" s="59">
        <v>403</v>
      </c>
      <c r="C29" s="9" t="s">
        <v>127</v>
      </c>
      <c r="D29" s="66">
        <f>SUM(D30:D31)</f>
        <v>0</v>
      </c>
      <c r="E29" s="66">
        <f>SUM(E30:E31)</f>
        <v>0</v>
      </c>
      <c r="F29" s="66">
        <f>SUM(F30:F31)</f>
        <v>0</v>
      </c>
      <c r="G29" s="103" t="str">
        <f t="shared" si="0"/>
        <v>-</v>
      </c>
      <c r="H29" s="103" t="str">
        <f t="shared" si="0"/>
        <v>-</v>
      </c>
    </row>
    <row r="30" spans="1:8" s="30" customFormat="1" ht="15" customHeight="1">
      <c r="A30" s="48" t="s">
        <v>59</v>
      </c>
      <c r="B30" s="27">
        <v>4031</v>
      </c>
      <c r="C30" s="29" t="s">
        <v>229</v>
      </c>
      <c r="D30" s="67">
        <v>0</v>
      </c>
      <c r="E30" s="67">
        <v>0</v>
      </c>
      <c r="F30" s="67"/>
      <c r="G30" s="104" t="str">
        <f t="shared" si="0"/>
        <v>-</v>
      </c>
      <c r="H30" s="104" t="str">
        <f t="shared" si="0"/>
        <v>-</v>
      </c>
    </row>
    <row r="31" spans="1:8" ht="15" customHeight="1">
      <c r="A31" s="48" t="s">
        <v>60</v>
      </c>
      <c r="B31" s="27">
        <v>4033</v>
      </c>
      <c r="C31" s="29" t="s">
        <v>128</v>
      </c>
      <c r="D31" s="67">
        <v>0</v>
      </c>
      <c r="E31" s="67">
        <v>0</v>
      </c>
      <c r="F31" s="67">
        <v>0</v>
      </c>
      <c r="G31" s="104" t="str">
        <f t="shared" si="0"/>
        <v>-</v>
      </c>
      <c r="H31" s="104" t="str">
        <f t="shared" si="0"/>
        <v>-</v>
      </c>
    </row>
    <row r="32" spans="1:8" s="3" customFormat="1" ht="21" customHeight="1">
      <c r="A32" s="47"/>
      <c r="B32" s="58">
        <v>409</v>
      </c>
      <c r="C32" s="9" t="s">
        <v>230</v>
      </c>
      <c r="D32" s="66">
        <f>SUM(D33:D34)</f>
        <v>37000000</v>
      </c>
      <c r="E32" s="66">
        <f>SUM(E33:E34)</f>
        <v>37000000</v>
      </c>
      <c r="F32" s="66">
        <f>SUM(F33:F34)</f>
        <v>16000000</v>
      </c>
      <c r="G32" s="103">
        <f t="shared" si="0"/>
        <v>43.24324324324324</v>
      </c>
      <c r="H32" s="103">
        <f t="shared" si="0"/>
        <v>43.24324324324324</v>
      </c>
    </row>
    <row r="33" spans="1:8" ht="15" customHeight="1">
      <c r="A33" s="48" t="s">
        <v>61</v>
      </c>
      <c r="B33" s="27">
        <v>4090</v>
      </c>
      <c r="C33" s="29" t="s">
        <v>187</v>
      </c>
      <c r="D33" s="67">
        <v>5000000</v>
      </c>
      <c r="E33" s="67">
        <v>5000000</v>
      </c>
      <c r="F33" s="67"/>
      <c r="G33" s="104">
        <f t="shared" si="0"/>
        <v>0</v>
      </c>
      <c r="H33" s="104">
        <f t="shared" si="0"/>
        <v>0</v>
      </c>
    </row>
    <row r="34" spans="1:8" ht="15" customHeight="1">
      <c r="A34" s="48" t="s">
        <v>62</v>
      </c>
      <c r="B34" s="27">
        <v>4091</v>
      </c>
      <c r="C34" s="29" t="s">
        <v>145</v>
      </c>
      <c r="D34" s="67">
        <v>32000000</v>
      </c>
      <c r="E34" s="67">
        <v>32000000</v>
      </c>
      <c r="F34" s="67">
        <v>16000000</v>
      </c>
      <c r="G34" s="104">
        <f t="shared" si="0"/>
        <v>50</v>
      </c>
      <c r="H34" s="104">
        <f t="shared" si="0"/>
        <v>50</v>
      </c>
    </row>
    <row r="35" spans="1:8" s="3" customFormat="1" ht="21" customHeight="1">
      <c r="A35" s="47"/>
      <c r="B35" s="57">
        <v>41</v>
      </c>
      <c r="C35" s="72" t="s">
        <v>20</v>
      </c>
      <c r="D35" s="66">
        <f>SUM(D36+D43+D46+D48)</f>
        <v>2283782600</v>
      </c>
      <c r="E35" s="66">
        <f>SUM(E36+E43+E46+E48)</f>
        <v>2329839040</v>
      </c>
      <c r="F35" s="66">
        <f>SUM(F36+F43+F46+F48)</f>
        <v>1071398502</v>
      </c>
      <c r="G35" s="103">
        <f t="shared" si="0"/>
        <v>46.913331505371836</v>
      </c>
      <c r="H35" s="103">
        <f t="shared" si="0"/>
        <v>45.98594510631945</v>
      </c>
    </row>
    <row r="36" spans="1:8" s="3" customFormat="1" ht="21" customHeight="1">
      <c r="A36" s="47"/>
      <c r="B36" s="58">
        <v>410</v>
      </c>
      <c r="C36" s="9" t="s">
        <v>23</v>
      </c>
      <c r="D36" s="66">
        <f>+D37+D40</f>
        <v>141600000</v>
      </c>
      <c r="E36" s="66">
        <f>+E37+E40</f>
        <v>141600000</v>
      </c>
      <c r="F36" s="66">
        <f>+F37+F40</f>
        <v>30108210</v>
      </c>
      <c r="G36" s="103">
        <f t="shared" si="0"/>
        <v>21.262860169491525</v>
      </c>
      <c r="H36" s="103">
        <f t="shared" si="0"/>
        <v>21.262860169491525</v>
      </c>
    </row>
    <row r="37" spans="1:8" ht="15" customHeight="1">
      <c r="A37" s="48" t="s">
        <v>63</v>
      </c>
      <c r="B37" s="27">
        <v>4100</v>
      </c>
      <c r="C37" s="29" t="s">
        <v>24</v>
      </c>
      <c r="D37" s="67">
        <f>SUM(D38:D39)</f>
        <v>55600000</v>
      </c>
      <c r="E37" s="67">
        <f>SUM(E38:E39)</f>
        <v>55600000</v>
      </c>
      <c r="F37" s="67">
        <f>SUM(F38:F39)</f>
        <v>23903545</v>
      </c>
      <c r="G37" s="104">
        <f t="shared" si="0"/>
        <v>42.99198741007194</v>
      </c>
      <c r="H37" s="104">
        <f t="shared" si="0"/>
        <v>42.99198741007194</v>
      </c>
    </row>
    <row r="38" spans="1:8" ht="15" customHeight="1">
      <c r="A38" s="48"/>
      <c r="B38" s="60" t="s">
        <v>121</v>
      </c>
      <c r="C38" s="73" t="s">
        <v>32</v>
      </c>
      <c r="D38" s="67">
        <v>0</v>
      </c>
      <c r="E38" s="67">
        <v>0</v>
      </c>
      <c r="F38" s="67"/>
      <c r="G38" s="104" t="str">
        <f t="shared" si="0"/>
        <v>-</v>
      </c>
      <c r="H38" s="104" t="str">
        <f t="shared" si="0"/>
        <v>-</v>
      </c>
    </row>
    <row r="39" spans="1:8" ht="15" customHeight="1">
      <c r="A39" s="48"/>
      <c r="B39" s="60" t="s">
        <v>122</v>
      </c>
      <c r="C39" s="73" t="s">
        <v>31</v>
      </c>
      <c r="D39" s="67">
        <v>55600000</v>
      </c>
      <c r="E39" s="67">
        <v>55600000</v>
      </c>
      <c r="F39" s="67">
        <v>23903545</v>
      </c>
      <c r="G39" s="104">
        <f t="shared" si="0"/>
        <v>42.99198741007194</v>
      </c>
      <c r="H39" s="104">
        <f t="shared" si="0"/>
        <v>42.99198741007194</v>
      </c>
    </row>
    <row r="40" spans="1:8" ht="15" customHeight="1">
      <c r="A40" s="48" t="s">
        <v>64</v>
      </c>
      <c r="B40" s="27">
        <v>4102</v>
      </c>
      <c r="C40" s="29" t="s">
        <v>25</v>
      </c>
      <c r="D40" s="67">
        <f>SUM(D41:D42)</f>
        <v>86000000</v>
      </c>
      <c r="E40" s="67">
        <f>SUM(E41:E42)</f>
        <v>86000000</v>
      </c>
      <c r="F40" s="67">
        <f>SUM(F41:F42)</f>
        <v>6204665</v>
      </c>
      <c r="G40" s="104">
        <f t="shared" si="0"/>
        <v>7.214726744186047</v>
      </c>
      <c r="H40" s="104">
        <f t="shared" si="0"/>
        <v>7.214726744186047</v>
      </c>
    </row>
    <row r="41" spans="1:8" ht="15" customHeight="1">
      <c r="A41" s="48"/>
      <c r="B41" s="60" t="s">
        <v>121</v>
      </c>
      <c r="C41" s="73" t="s">
        <v>33</v>
      </c>
      <c r="D41" s="67">
        <v>30000000</v>
      </c>
      <c r="E41" s="67">
        <v>30000000</v>
      </c>
      <c r="F41" s="67">
        <v>3157465</v>
      </c>
      <c r="G41" s="104">
        <f t="shared" si="0"/>
        <v>10.524883333333333</v>
      </c>
      <c r="H41" s="104">
        <f t="shared" si="0"/>
        <v>10.524883333333333</v>
      </c>
    </row>
    <row r="42" spans="1:8" ht="15" customHeight="1">
      <c r="A42" s="48"/>
      <c r="B42" s="60" t="s">
        <v>122</v>
      </c>
      <c r="C42" s="73" t="s">
        <v>34</v>
      </c>
      <c r="D42" s="67">
        <v>56000000</v>
      </c>
      <c r="E42" s="67">
        <v>56000000</v>
      </c>
      <c r="F42" s="67">
        <v>3047200</v>
      </c>
      <c r="G42" s="104">
        <f t="shared" si="0"/>
        <v>5.441428571428571</v>
      </c>
      <c r="H42" s="104">
        <f t="shared" si="0"/>
        <v>5.441428571428571</v>
      </c>
    </row>
    <row r="43" spans="1:8" s="3" customFormat="1" ht="21" customHeight="1">
      <c r="A43" s="47"/>
      <c r="B43" s="58">
        <v>411</v>
      </c>
      <c r="C43" s="9" t="s">
        <v>192</v>
      </c>
      <c r="D43" s="66">
        <f>SUM(D44:D45)</f>
        <v>334801000</v>
      </c>
      <c r="E43" s="66">
        <f>SUM(E44:E45)</f>
        <v>284801000</v>
      </c>
      <c r="F43" s="66">
        <f>SUM(F44:F45)</f>
        <v>375449214</v>
      </c>
      <c r="G43" s="103">
        <f t="shared" si="0"/>
        <v>112.14100734466146</v>
      </c>
      <c r="H43" s="103">
        <f t="shared" si="0"/>
        <v>131.82861506806506</v>
      </c>
    </row>
    <row r="44" spans="1:8" ht="15" customHeight="1">
      <c r="A44" s="48" t="s">
        <v>65</v>
      </c>
      <c r="B44" s="27">
        <v>4117</v>
      </c>
      <c r="C44" s="29" t="s">
        <v>147</v>
      </c>
      <c r="D44" s="67">
        <v>9000000</v>
      </c>
      <c r="E44" s="67">
        <v>9000000</v>
      </c>
      <c r="F44" s="67">
        <v>3338076</v>
      </c>
      <c r="G44" s="104">
        <f t="shared" si="0"/>
        <v>37.089733333333335</v>
      </c>
      <c r="H44" s="104">
        <f t="shared" si="0"/>
        <v>37.089733333333335</v>
      </c>
    </row>
    <row r="45" spans="1:8" ht="15" customHeight="1">
      <c r="A45" s="48" t="s">
        <v>66</v>
      </c>
      <c r="B45" s="27">
        <v>4119</v>
      </c>
      <c r="C45" s="29" t="s">
        <v>26</v>
      </c>
      <c r="D45" s="67">
        <v>325801000</v>
      </c>
      <c r="E45" s="67">
        <v>275801000</v>
      </c>
      <c r="F45" s="67">
        <v>372111138</v>
      </c>
      <c r="G45" s="104">
        <f t="shared" si="0"/>
        <v>114.21424059471886</v>
      </c>
      <c r="H45" s="104">
        <f t="shared" si="0"/>
        <v>134.92015547441815</v>
      </c>
    </row>
    <row r="46" spans="1:8" s="3" customFormat="1" ht="21" customHeight="1">
      <c r="A46" s="47"/>
      <c r="B46" s="58">
        <v>412</v>
      </c>
      <c r="C46" s="9" t="s">
        <v>193</v>
      </c>
      <c r="D46" s="66">
        <f>SUM(D47)</f>
        <v>372393000</v>
      </c>
      <c r="E46" s="66">
        <f>SUM(E47)</f>
        <v>383113000</v>
      </c>
      <c r="F46" s="66">
        <f>SUM(F47)</f>
        <v>145750931</v>
      </c>
      <c r="G46" s="103">
        <f t="shared" si="0"/>
        <v>39.13900932616886</v>
      </c>
      <c r="H46" s="103">
        <f t="shared" si="0"/>
        <v>38.043848942740134</v>
      </c>
    </row>
    <row r="47" spans="1:8" ht="15" customHeight="1">
      <c r="A47" s="48" t="s">
        <v>67</v>
      </c>
      <c r="B47" s="27">
        <v>4120</v>
      </c>
      <c r="C47" s="29" t="s">
        <v>194</v>
      </c>
      <c r="D47" s="67">
        <v>372393000</v>
      </c>
      <c r="E47" s="67">
        <v>383113000</v>
      </c>
      <c r="F47" s="67">
        <v>145750931</v>
      </c>
      <c r="G47" s="104">
        <f t="shared" si="0"/>
        <v>39.13900932616886</v>
      </c>
      <c r="H47" s="104">
        <f t="shared" si="0"/>
        <v>38.043848942740134</v>
      </c>
    </row>
    <row r="48" spans="1:8" s="3" customFormat="1" ht="21" customHeight="1">
      <c r="A48" s="47"/>
      <c r="B48" s="58">
        <v>413</v>
      </c>
      <c r="C48" s="9" t="s">
        <v>27</v>
      </c>
      <c r="D48" s="66">
        <f>SUM(D49:D51)+D53</f>
        <v>1434988600</v>
      </c>
      <c r="E48" s="66">
        <f>SUM(E49:E51)+E53</f>
        <v>1520325040</v>
      </c>
      <c r="F48" s="66">
        <f>SUM(F49:F51)+F53</f>
        <v>520090147</v>
      </c>
      <c r="G48" s="103">
        <f t="shared" si="0"/>
        <v>36.243503746301535</v>
      </c>
      <c r="H48" s="103">
        <f t="shared" si="0"/>
        <v>34.2091416845966</v>
      </c>
    </row>
    <row r="49" spans="1:8" ht="15" customHeight="1">
      <c r="A49" s="48" t="s">
        <v>68</v>
      </c>
      <c r="B49" s="27">
        <v>4130</v>
      </c>
      <c r="C49" s="29" t="s">
        <v>273</v>
      </c>
      <c r="D49" s="67">
        <v>88900000</v>
      </c>
      <c r="E49" s="67">
        <v>88900000</v>
      </c>
      <c r="F49" s="67">
        <v>34124802</v>
      </c>
      <c r="G49" s="104">
        <f t="shared" si="0"/>
        <v>38.385604049493814</v>
      </c>
      <c r="H49" s="104">
        <f t="shared" si="0"/>
        <v>38.385604049493814</v>
      </c>
    </row>
    <row r="50" spans="1:8" ht="15" customHeight="1">
      <c r="A50" s="48" t="s">
        <v>69</v>
      </c>
      <c r="B50" s="27">
        <v>4131</v>
      </c>
      <c r="C50" s="29" t="s">
        <v>195</v>
      </c>
      <c r="D50" s="67">
        <v>48276000</v>
      </c>
      <c r="E50" s="67">
        <v>48276000</v>
      </c>
      <c r="F50" s="67">
        <v>25157320</v>
      </c>
      <c r="G50" s="104">
        <f t="shared" si="0"/>
        <v>52.11144253873561</v>
      </c>
      <c r="H50" s="104">
        <f t="shared" si="0"/>
        <v>52.11144253873561</v>
      </c>
    </row>
    <row r="51" spans="1:8" ht="15" customHeight="1">
      <c r="A51" s="48" t="s">
        <v>70</v>
      </c>
      <c r="B51" s="27">
        <v>4132</v>
      </c>
      <c r="C51" s="29" t="s">
        <v>276</v>
      </c>
      <c r="D51" s="67">
        <v>43700000</v>
      </c>
      <c r="E51" s="67">
        <v>43700000</v>
      </c>
      <c r="F51" s="67">
        <f>SUM(F52)</f>
        <v>25672028</v>
      </c>
      <c r="G51" s="104">
        <f t="shared" si="0"/>
        <v>58.746059496567504</v>
      </c>
      <c r="H51" s="104">
        <f t="shared" si="0"/>
        <v>58.746059496567504</v>
      </c>
    </row>
    <row r="52" spans="1:8" ht="13.5" customHeight="1">
      <c r="A52" s="48"/>
      <c r="B52" s="60" t="s">
        <v>121</v>
      </c>
      <c r="C52" s="84" t="s">
        <v>253</v>
      </c>
      <c r="D52" s="67">
        <v>43700000</v>
      </c>
      <c r="E52" s="67">
        <v>43700000</v>
      </c>
      <c r="F52" s="67">
        <v>25672028</v>
      </c>
      <c r="G52" s="104">
        <f t="shared" si="0"/>
        <v>58.746059496567504</v>
      </c>
      <c r="H52" s="104">
        <f t="shared" si="0"/>
        <v>58.746059496567504</v>
      </c>
    </row>
    <row r="53" spans="1:8" ht="15" customHeight="1">
      <c r="A53" s="48" t="s">
        <v>71</v>
      </c>
      <c r="B53" s="27">
        <v>4133</v>
      </c>
      <c r="C53" s="29" t="s">
        <v>277</v>
      </c>
      <c r="D53" s="67">
        <f>SUM(D54:D56)</f>
        <v>1254112600</v>
      </c>
      <c r="E53" s="67">
        <f>SUM(E54:E56)</f>
        <v>1339449040</v>
      </c>
      <c r="F53" s="67">
        <f>SUM(F54:F56)</f>
        <v>435135997</v>
      </c>
      <c r="G53" s="104">
        <f t="shared" si="0"/>
        <v>34.69672475980227</v>
      </c>
      <c r="H53" s="104">
        <f t="shared" si="0"/>
        <v>32.486192755791585</v>
      </c>
    </row>
    <row r="54" spans="1:8" ht="15" customHeight="1">
      <c r="A54" s="48"/>
      <c r="B54" s="76">
        <v>-413300</v>
      </c>
      <c r="C54" s="73" t="s">
        <v>196</v>
      </c>
      <c r="D54" s="67">
        <v>801511177</v>
      </c>
      <c r="E54" s="67">
        <v>836593399</v>
      </c>
      <c r="F54" s="67">
        <v>260208487</v>
      </c>
      <c r="G54" s="104">
        <f t="shared" si="0"/>
        <v>32.46473592220411</v>
      </c>
      <c r="H54" s="104">
        <f t="shared" si="0"/>
        <v>31.103339724056323</v>
      </c>
    </row>
    <row r="55" spans="1:8" ht="15" customHeight="1">
      <c r="A55" s="48"/>
      <c r="B55" s="76">
        <v>-413301</v>
      </c>
      <c r="C55" s="73" t="s">
        <v>197</v>
      </c>
      <c r="D55" s="67">
        <v>114017517</v>
      </c>
      <c r="E55" s="67">
        <v>119287691</v>
      </c>
      <c r="F55" s="67">
        <v>33781226</v>
      </c>
      <c r="G55" s="104">
        <f t="shared" si="0"/>
        <v>29.628101794218164</v>
      </c>
      <c r="H55" s="104">
        <f t="shared" si="0"/>
        <v>28.319121375230576</v>
      </c>
    </row>
    <row r="56" spans="1:8" ht="15" customHeight="1">
      <c r="A56" s="48"/>
      <c r="B56" s="76">
        <v>-413302</v>
      </c>
      <c r="C56" s="73" t="s">
        <v>198</v>
      </c>
      <c r="D56" s="67">
        <v>338583906</v>
      </c>
      <c r="E56" s="67">
        <v>383567950</v>
      </c>
      <c r="F56" s="67">
        <v>141146284</v>
      </c>
      <c r="G56" s="104">
        <f t="shared" si="0"/>
        <v>41.687239558279536</v>
      </c>
      <c r="H56" s="104">
        <f t="shared" si="0"/>
        <v>36.79824761166828</v>
      </c>
    </row>
    <row r="57" spans="1:8" s="2" customFormat="1" ht="21" customHeight="1">
      <c r="A57" s="50"/>
      <c r="B57" s="57">
        <v>42</v>
      </c>
      <c r="C57" s="72" t="s">
        <v>36</v>
      </c>
      <c r="D57" s="66">
        <f>+D58</f>
        <v>1383725000</v>
      </c>
      <c r="E57" s="66">
        <f>+E58</f>
        <v>1454725000</v>
      </c>
      <c r="F57" s="66">
        <f>+F58</f>
        <v>386461042</v>
      </c>
      <c r="G57" s="103">
        <f t="shared" si="0"/>
        <v>27.92903517678729</v>
      </c>
      <c r="H57" s="103">
        <f t="shared" si="0"/>
        <v>26.565917407070067</v>
      </c>
    </row>
    <row r="58" spans="1:8" s="3" customFormat="1" ht="21" customHeight="1">
      <c r="A58" s="47"/>
      <c r="B58" s="57">
        <v>420</v>
      </c>
      <c r="C58" s="9" t="s">
        <v>16</v>
      </c>
      <c r="D58" s="66">
        <f>SUM(D59:D67)</f>
        <v>1383725000</v>
      </c>
      <c r="E58" s="66">
        <f>SUM(E59:E67)</f>
        <v>1454725000</v>
      </c>
      <c r="F58" s="66">
        <f>SUM(F59:F67)</f>
        <v>386461042</v>
      </c>
      <c r="G58" s="103">
        <f t="shared" si="0"/>
        <v>27.92903517678729</v>
      </c>
      <c r="H58" s="103">
        <f t="shared" si="0"/>
        <v>26.565917407070067</v>
      </c>
    </row>
    <row r="59" spans="1:8" ht="15" customHeight="1">
      <c r="A59" s="48" t="s">
        <v>72</v>
      </c>
      <c r="B59" s="27">
        <v>4200</v>
      </c>
      <c r="C59" s="29" t="s">
        <v>17</v>
      </c>
      <c r="D59" s="67">
        <v>86340000</v>
      </c>
      <c r="E59" s="67">
        <v>86340000</v>
      </c>
      <c r="F59" s="67">
        <v>46187983</v>
      </c>
      <c r="G59" s="104">
        <f t="shared" si="0"/>
        <v>53.49546328468844</v>
      </c>
      <c r="H59" s="104">
        <f t="shared" si="0"/>
        <v>53.49546328468844</v>
      </c>
    </row>
    <row r="60" spans="1:8" ht="15" customHeight="1">
      <c r="A60" s="48" t="s">
        <v>73</v>
      </c>
      <c r="B60" s="27">
        <v>4201</v>
      </c>
      <c r="C60" s="29" t="s">
        <v>130</v>
      </c>
      <c r="D60" s="67">
        <v>5785000</v>
      </c>
      <c r="E60" s="67">
        <v>5785000</v>
      </c>
      <c r="F60" s="67"/>
      <c r="G60" s="104">
        <f t="shared" si="0"/>
        <v>0</v>
      </c>
      <c r="H60" s="104">
        <f t="shared" si="0"/>
        <v>0</v>
      </c>
    </row>
    <row r="61" spans="1:8" ht="15" customHeight="1">
      <c r="A61" s="48" t="s">
        <v>74</v>
      </c>
      <c r="B61" s="27">
        <v>4202</v>
      </c>
      <c r="C61" s="29" t="s">
        <v>18</v>
      </c>
      <c r="D61" s="67">
        <v>23300000</v>
      </c>
      <c r="E61" s="67">
        <v>23800000</v>
      </c>
      <c r="F61" s="67">
        <v>6479711</v>
      </c>
      <c r="G61" s="104">
        <f t="shared" si="0"/>
        <v>27.809918454935623</v>
      </c>
      <c r="H61" s="104">
        <f t="shared" si="0"/>
        <v>27.225676470588233</v>
      </c>
    </row>
    <row r="62" spans="1:8" ht="15" customHeight="1">
      <c r="A62" s="48" t="s">
        <v>75</v>
      </c>
      <c r="B62" s="27">
        <v>4203</v>
      </c>
      <c r="C62" s="29" t="s">
        <v>28</v>
      </c>
      <c r="D62" s="67">
        <v>0</v>
      </c>
      <c r="E62" s="67">
        <v>0</v>
      </c>
      <c r="F62" s="67">
        <v>38779320</v>
      </c>
      <c r="G62" s="104" t="str">
        <f t="shared" si="0"/>
        <v>-</v>
      </c>
      <c r="H62" s="104" t="str">
        <f t="shared" si="0"/>
        <v>-</v>
      </c>
    </row>
    <row r="63" spans="1:8" ht="15" customHeight="1">
      <c r="A63" s="48" t="s">
        <v>76</v>
      </c>
      <c r="B63" s="27">
        <v>4204</v>
      </c>
      <c r="C63" s="29" t="s">
        <v>29</v>
      </c>
      <c r="D63" s="67">
        <v>743500000</v>
      </c>
      <c r="E63" s="67">
        <v>775000000</v>
      </c>
      <c r="F63" s="67">
        <v>124517868</v>
      </c>
      <c r="G63" s="104">
        <f t="shared" si="0"/>
        <v>16.747527639542703</v>
      </c>
      <c r="H63" s="104">
        <f t="shared" si="0"/>
        <v>16.066821677419355</v>
      </c>
    </row>
    <row r="64" spans="1:8" ht="15" customHeight="1">
      <c r="A64" s="48" t="s">
        <v>77</v>
      </c>
      <c r="B64" s="27">
        <v>4205</v>
      </c>
      <c r="C64" s="29" t="s">
        <v>19</v>
      </c>
      <c r="D64" s="67">
        <v>224300000</v>
      </c>
      <c r="E64" s="67">
        <v>253300000</v>
      </c>
      <c r="F64" s="67">
        <v>12858190</v>
      </c>
      <c r="G64" s="104">
        <f t="shared" si="0"/>
        <v>5.732585822559073</v>
      </c>
      <c r="H64" s="104">
        <f t="shared" si="0"/>
        <v>5.076269245953415</v>
      </c>
    </row>
    <row r="65" spans="1:8" ht="15" customHeight="1">
      <c r="A65" s="48" t="s">
        <v>78</v>
      </c>
      <c r="B65" s="27">
        <v>4206</v>
      </c>
      <c r="C65" s="29" t="s">
        <v>30</v>
      </c>
      <c r="D65" s="67">
        <v>205500000</v>
      </c>
      <c r="E65" s="67">
        <v>215500000</v>
      </c>
      <c r="F65" s="67">
        <v>111647232</v>
      </c>
      <c r="G65" s="104">
        <f t="shared" si="0"/>
        <v>54.329553284671526</v>
      </c>
      <c r="H65" s="104">
        <f t="shared" si="0"/>
        <v>51.80846032482599</v>
      </c>
    </row>
    <row r="66" spans="1:8" ht="15" customHeight="1">
      <c r="A66" s="48" t="s">
        <v>123</v>
      </c>
      <c r="B66" s="27">
        <v>4207</v>
      </c>
      <c r="C66" s="29" t="s">
        <v>129</v>
      </c>
      <c r="D66" s="67">
        <v>0</v>
      </c>
      <c r="E66" s="67">
        <v>0</v>
      </c>
      <c r="F66" s="67"/>
      <c r="G66" s="104" t="str">
        <f t="shared" si="0"/>
        <v>-</v>
      </c>
      <c r="H66" s="104" t="str">
        <f t="shared" si="0"/>
        <v>-</v>
      </c>
    </row>
    <row r="67" spans="1:8" ht="15" customHeight="1">
      <c r="A67" s="48" t="s">
        <v>79</v>
      </c>
      <c r="B67" s="27">
        <v>4208</v>
      </c>
      <c r="C67" s="29" t="s">
        <v>231</v>
      </c>
      <c r="D67" s="67">
        <v>95000000</v>
      </c>
      <c r="E67" s="67">
        <v>95000000</v>
      </c>
      <c r="F67" s="67">
        <v>45990738</v>
      </c>
      <c r="G67" s="104">
        <f t="shared" si="0"/>
        <v>48.411303157894736</v>
      </c>
      <c r="H67" s="104">
        <f t="shared" si="0"/>
        <v>48.411303157894736</v>
      </c>
    </row>
    <row r="68" spans="1:8" s="2" customFormat="1" ht="21" customHeight="1">
      <c r="A68" s="50"/>
      <c r="B68" s="58">
        <v>43</v>
      </c>
      <c r="C68" s="72" t="s">
        <v>21</v>
      </c>
      <c r="D68" s="66">
        <f>SUM(D69)</f>
        <v>1479929715</v>
      </c>
      <c r="E68" s="66">
        <f>SUM(E69)</f>
        <v>1400286715</v>
      </c>
      <c r="F68" s="66">
        <f>SUM(F69)</f>
        <v>147758276</v>
      </c>
      <c r="G68" s="103">
        <f t="shared" si="0"/>
        <v>9.984141442825209</v>
      </c>
      <c r="H68" s="103">
        <f t="shared" si="0"/>
        <v>10.552001559194968</v>
      </c>
    </row>
    <row r="69" spans="1:8" s="3" customFormat="1" ht="21" customHeight="1">
      <c r="A69" s="47"/>
      <c r="B69" s="58">
        <v>430</v>
      </c>
      <c r="C69" s="9" t="s">
        <v>21</v>
      </c>
      <c r="D69" s="66">
        <f>SUM(D74:D78)+D70+D71</f>
        <v>1479929715</v>
      </c>
      <c r="E69" s="66">
        <f>SUM(E74:E78)+E70+E71</f>
        <v>1400286715</v>
      </c>
      <c r="F69" s="66">
        <f>SUM(F74:F78)+F70+F71</f>
        <v>147758276</v>
      </c>
      <c r="G69" s="103">
        <f aca="true" t="shared" si="1" ref="G69:H79">IF(D69=0,"-",$F69/D69*100)</f>
        <v>9.984141442825209</v>
      </c>
      <c r="H69" s="103">
        <f t="shared" si="1"/>
        <v>10.552001559194968</v>
      </c>
    </row>
    <row r="70" spans="1:8" ht="15" customHeight="1">
      <c r="A70" s="48" t="s">
        <v>140</v>
      </c>
      <c r="B70" s="27">
        <v>4300</v>
      </c>
      <c r="C70" s="74" t="s">
        <v>274</v>
      </c>
      <c r="D70" s="67">
        <v>183000000</v>
      </c>
      <c r="E70" s="67">
        <v>183000000</v>
      </c>
      <c r="F70" s="67">
        <v>39530572</v>
      </c>
      <c r="G70" s="104">
        <f t="shared" si="1"/>
        <v>21.601405464480873</v>
      </c>
      <c r="H70" s="104">
        <f t="shared" si="1"/>
        <v>21.601405464480873</v>
      </c>
    </row>
    <row r="71" spans="1:8" ht="15" customHeight="1">
      <c r="A71" s="48" t="s">
        <v>141</v>
      </c>
      <c r="B71" s="27">
        <v>4301</v>
      </c>
      <c r="C71" s="74" t="s">
        <v>284</v>
      </c>
      <c r="D71" s="67">
        <f>SUM(D72:D73)</f>
        <v>0</v>
      </c>
      <c r="E71" s="67">
        <f>SUM(E72:E73)</f>
        <v>0</v>
      </c>
      <c r="F71" s="67">
        <f>SUM(F72:F73)</f>
        <v>0</v>
      </c>
      <c r="G71" s="104" t="str">
        <f t="shared" si="1"/>
        <v>-</v>
      </c>
      <c r="H71" s="104" t="str">
        <f t="shared" si="1"/>
        <v>-</v>
      </c>
    </row>
    <row r="72" spans="1:8" ht="15" customHeight="1">
      <c r="A72" s="48"/>
      <c r="B72" s="60" t="s">
        <v>121</v>
      </c>
      <c r="C72" s="74" t="s">
        <v>199</v>
      </c>
      <c r="D72" s="67"/>
      <c r="E72" s="67"/>
      <c r="F72" s="67"/>
      <c r="G72" s="104" t="str">
        <f t="shared" si="1"/>
        <v>-</v>
      </c>
      <c r="H72" s="104" t="str">
        <f t="shared" si="1"/>
        <v>-</v>
      </c>
    </row>
    <row r="73" spans="1:8" ht="15" customHeight="1">
      <c r="A73" s="48"/>
      <c r="B73" s="60" t="s">
        <v>122</v>
      </c>
      <c r="C73" s="74" t="s">
        <v>247</v>
      </c>
      <c r="D73" s="67"/>
      <c r="E73" s="67"/>
      <c r="F73" s="67"/>
      <c r="G73" s="104" t="str">
        <f t="shared" si="1"/>
        <v>-</v>
      </c>
      <c r="H73" s="104" t="str">
        <f t="shared" si="1"/>
        <v>-</v>
      </c>
    </row>
    <row r="74" spans="1:8" ht="15" customHeight="1">
      <c r="A74" s="48" t="s">
        <v>142</v>
      </c>
      <c r="B74" s="27">
        <v>4310</v>
      </c>
      <c r="C74" s="74" t="s">
        <v>200</v>
      </c>
      <c r="D74" s="67">
        <v>96900000</v>
      </c>
      <c r="E74" s="67">
        <v>97900000</v>
      </c>
      <c r="F74" s="67">
        <v>14287219</v>
      </c>
      <c r="G74" s="104">
        <f t="shared" si="1"/>
        <v>14.744292053663571</v>
      </c>
      <c r="H74" s="104">
        <f t="shared" si="1"/>
        <v>14.593686414708888</v>
      </c>
    </row>
    <row r="75" spans="1:8" ht="15" customHeight="1">
      <c r="A75" s="48" t="s">
        <v>146</v>
      </c>
      <c r="B75" s="27">
        <v>4311</v>
      </c>
      <c r="C75" s="74" t="s">
        <v>153</v>
      </c>
      <c r="D75" s="67">
        <v>647000000</v>
      </c>
      <c r="E75" s="67">
        <v>621500000</v>
      </c>
      <c r="F75" s="67">
        <v>4867996</v>
      </c>
      <c r="G75" s="104">
        <f t="shared" si="1"/>
        <v>0.752395054095827</v>
      </c>
      <c r="H75" s="104">
        <f t="shared" si="1"/>
        <v>0.7832656476267096</v>
      </c>
    </row>
    <row r="76" spans="1:8" ht="15" customHeight="1">
      <c r="A76" s="48" t="s">
        <v>164</v>
      </c>
      <c r="B76" s="27">
        <v>4313</v>
      </c>
      <c r="C76" s="74" t="s">
        <v>285</v>
      </c>
      <c r="D76" s="67">
        <v>0</v>
      </c>
      <c r="E76" s="67">
        <v>0</v>
      </c>
      <c r="F76" s="67">
        <v>3738749</v>
      </c>
      <c r="G76" s="104" t="str">
        <f t="shared" si="1"/>
        <v>-</v>
      </c>
      <c r="H76" s="104" t="str">
        <f t="shared" si="1"/>
        <v>-</v>
      </c>
    </row>
    <row r="77" spans="1:8" ht="15" customHeight="1">
      <c r="A77" s="48" t="s">
        <v>165</v>
      </c>
      <c r="B77" s="27">
        <v>4306</v>
      </c>
      <c r="C77" s="74" t="s">
        <v>154</v>
      </c>
      <c r="D77" s="67">
        <v>0</v>
      </c>
      <c r="E77" s="67">
        <v>0</v>
      </c>
      <c r="F77" s="67">
        <v>0</v>
      </c>
      <c r="G77" s="104" t="str">
        <f t="shared" si="1"/>
        <v>-</v>
      </c>
      <c r="H77" s="104" t="str">
        <f t="shared" si="1"/>
        <v>-</v>
      </c>
    </row>
    <row r="78" spans="1:8" ht="15" customHeight="1">
      <c r="A78" s="48" t="s">
        <v>166</v>
      </c>
      <c r="B78" s="27">
        <v>4303</v>
      </c>
      <c r="C78" s="74" t="s">
        <v>275</v>
      </c>
      <c r="D78" s="67">
        <v>553029715</v>
      </c>
      <c r="E78" s="67">
        <v>497886715</v>
      </c>
      <c r="F78" s="67">
        <v>85333740</v>
      </c>
      <c r="G78" s="104">
        <f t="shared" si="1"/>
        <v>15.430226927318003</v>
      </c>
      <c r="H78" s="104">
        <f t="shared" si="1"/>
        <v>17.139187977731037</v>
      </c>
    </row>
    <row r="79" spans="1:8" ht="21" customHeight="1" thickBot="1">
      <c r="A79" s="51"/>
      <c r="B79" s="61"/>
      <c r="C79" s="75" t="s">
        <v>37</v>
      </c>
      <c r="D79" s="68">
        <f>+D3+D35+D57+D68</f>
        <v>6972500000</v>
      </c>
      <c r="E79" s="68">
        <f>+E3+E35+E57+E68</f>
        <v>7073838107</v>
      </c>
      <c r="F79" s="68">
        <f>+F3+F35+F57+F68</f>
        <v>2489528049</v>
      </c>
      <c r="G79" s="105">
        <f t="shared" si="1"/>
        <v>35.70495588382933</v>
      </c>
      <c r="H79" s="105">
        <f t="shared" si="1"/>
        <v>35.193455255025675</v>
      </c>
    </row>
    <row r="80" spans="1:8" ht="22.5" customHeight="1" thickBot="1">
      <c r="A80" s="55"/>
      <c r="B80" s="62"/>
      <c r="C80" s="33" t="s">
        <v>287</v>
      </c>
      <c r="D80" s="69">
        <f>+'PRIHODKI 2004'!D82-'ODHODKI 2004'!D79</f>
        <v>-20500000</v>
      </c>
      <c r="E80" s="69">
        <f>+'PRIHODKI 2004'!E82-'ODHODKI 2004'!E79</f>
        <v>-41647107</v>
      </c>
      <c r="F80" s="69">
        <f>+'PRIHODKI 2004'!F82-'ODHODKI 2004'!F79</f>
        <v>422346036</v>
      </c>
      <c r="G80" s="68"/>
      <c r="H80" s="95"/>
    </row>
    <row r="81" spans="4:8" ht="15" customHeight="1">
      <c r="D81" s="5"/>
      <c r="E81" s="5"/>
      <c r="F81" s="5"/>
      <c r="G81" s="5"/>
      <c r="H81" s="96"/>
    </row>
    <row r="82" spans="2:8" ht="15" customHeight="1">
      <c r="B82" s="63" t="s">
        <v>152</v>
      </c>
      <c r="D82" s="5"/>
      <c r="E82" s="5"/>
      <c r="F82" s="5"/>
      <c r="G82" s="5"/>
      <c r="H82" s="96"/>
    </row>
    <row r="83" spans="5:8" ht="15" customHeight="1">
      <c r="E83" s="5"/>
      <c r="F83" s="5"/>
      <c r="G83" s="5"/>
      <c r="H83" s="96"/>
    </row>
  </sheetData>
  <printOptions/>
  <pageMargins left="0.19" right="0.17" top="0.4330708661417323" bottom="0.8" header="0.4330708661417323" footer="0.2755905511811024"/>
  <pageSetup firstPageNumber="6" useFirstPageNumber="1" horizontalDpi="360" verticalDpi="360" orientation="portrait" paperSize="9" scale="90" r:id="rId1"/>
  <headerFooter alignWithMargins="0">
    <oddHeader>&amp;C&amp;"Arial CE,Bold"&amp;11
</oddHeader>
    <oddFooter>&amp;C&amp;P</oddFooter>
  </headerFooter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8.00390625" style="0" bestFit="1" customWidth="1"/>
    <col min="2" max="2" width="57.125" style="0" customWidth="1"/>
    <col min="3" max="5" width="14.75390625" style="88" customWidth="1"/>
  </cols>
  <sheetData>
    <row r="1" spans="1:5" ht="15" thickBot="1">
      <c r="A1" s="28"/>
      <c r="B1" s="4"/>
      <c r="C1" s="26" t="s">
        <v>120</v>
      </c>
      <c r="D1" s="26" t="s">
        <v>120</v>
      </c>
      <c r="E1" s="26" t="s">
        <v>120</v>
      </c>
    </row>
    <row r="2" spans="1:5" ht="30.75" thickBot="1">
      <c r="A2" s="52" t="s">
        <v>80</v>
      </c>
      <c r="B2" s="14" t="s">
        <v>163</v>
      </c>
      <c r="C2" s="45" t="s">
        <v>248</v>
      </c>
      <c r="D2" s="45" t="s">
        <v>270</v>
      </c>
      <c r="E2" s="45" t="s">
        <v>282</v>
      </c>
    </row>
    <row r="3" spans="1:5" ht="29.25" customHeight="1">
      <c r="A3" s="34"/>
      <c r="B3" s="64" t="s">
        <v>131</v>
      </c>
      <c r="C3" s="35"/>
      <c r="D3" s="35"/>
      <c r="E3" s="35"/>
    </row>
    <row r="4" spans="1:5" ht="15">
      <c r="A4" s="54">
        <v>750</v>
      </c>
      <c r="B4" s="8" t="s">
        <v>132</v>
      </c>
      <c r="C4" s="10"/>
      <c r="D4" s="10"/>
      <c r="E4" s="10"/>
    </row>
    <row r="5" spans="1:5" ht="14.25">
      <c r="A5" s="53">
        <v>7500</v>
      </c>
      <c r="B5" s="10" t="s">
        <v>279</v>
      </c>
      <c r="C5" s="21">
        <v>200000</v>
      </c>
      <c r="D5" s="21">
        <v>200000</v>
      </c>
      <c r="E5" s="21"/>
    </row>
    <row r="6" spans="1:5" ht="14.25">
      <c r="A6" s="53">
        <v>7502</v>
      </c>
      <c r="B6" s="10" t="s">
        <v>234</v>
      </c>
      <c r="C6" s="21">
        <v>11500000</v>
      </c>
      <c r="D6" s="21">
        <v>11500000</v>
      </c>
      <c r="E6" s="21">
        <v>5760290</v>
      </c>
    </row>
    <row r="7" spans="1:5" ht="14.25">
      <c r="A7" s="53">
        <v>7504</v>
      </c>
      <c r="B7" s="10" t="s">
        <v>272</v>
      </c>
      <c r="C7" s="21"/>
      <c r="D7" s="21">
        <v>3900000</v>
      </c>
      <c r="E7" s="21">
        <v>1971826</v>
      </c>
    </row>
    <row r="8" spans="1:5" ht="15">
      <c r="A8" s="54">
        <v>751</v>
      </c>
      <c r="B8" s="8" t="s">
        <v>233</v>
      </c>
      <c r="C8" s="10"/>
      <c r="D8" s="10"/>
      <c r="E8" s="10"/>
    </row>
    <row r="9" spans="1:5" ht="14.25">
      <c r="A9" s="53">
        <v>7512</v>
      </c>
      <c r="B9" s="10" t="s">
        <v>235</v>
      </c>
      <c r="C9" s="21">
        <v>26000000</v>
      </c>
      <c r="D9" s="21">
        <v>26000000</v>
      </c>
      <c r="E9" s="21"/>
    </row>
    <row r="10" spans="1:5" ht="15">
      <c r="A10" s="54">
        <v>752</v>
      </c>
      <c r="B10" s="8" t="s">
        <v>155</v>
      </c>
      <c r="C10" s="10"/>
      <c r="D10" s="10"/>
      <c r="E10" s="10"/>
    </row>
    <row r="11" spans="1:5" ht="14.25">
      <c r="A11" s="53">
        <v>7520</v>
      </c>
      <c r="B11" s="10" t="s">
        <v>201</v>
      </c>
      <c r="C11" s="21">
        <v>22800000</v>
      </c>
      <c r="D11" s="21">
        <v>22800000</v>
      </c>
      <c r="E11" s="21">
        <v>13748487</v>
      </c>
    </row>
    <row r="12" spans="1:5" ht="14.25">
      <c r="A12" s="53"/>
      <c r="B12" s="10"/>
      <c r="C12" s="21"/>
      <c r="D12" s="21"/>
      <c r="E12" s="21"/>
    </row>
    <row r="13" spans="1:5" ht="15">
      <c r="A13" s="12"/>
      <c r="B13" s="7" t="s">
        <v>202</v>
      </c>
      <c r="C13" s="10"/>
      <c r="D13" s="10"/>
      <c r="E13" s="10"/>
    </row>
    <row r="14" spans="1:5" ht="15">
      <c r="A14" s="54">
        <v>440</v>
      </c>
      <c r="B14" s="8" t="s">
        <v>148</v>
      </c>
      <c r="C14" s="10"/>
      <c r="D14" s="10"/>
      <c r="E14" s="10"/>
    </row>
    <row r="15" spans="1:5" ht="14.25">
      <c r="A15" s="53">
        <v>4402</v>
      </c>
      <c r="B15" s="10" t="s">
        <v>149</v>
      </c>
      <c r="C15" s="21">
        <v>0</v>
      </c>
      <c r="D15" s="21">
        <v>0</v>
      </c>
      <c r="E15" s="21"/>
    </row>
    <row r="16" spans="1:5" ht="14.25">
      <c r="A16" s="53">
        <v>4404</v>
      </c>
      <c r="B16" s="10" t="s">
        <v>211</v>
      </c>
      <c r="C16" s="21">
        <v>0</v>
      </c>
      <c r="D16" s="21">
        <v>0</v>
      </c>
      <c r="E16" s="21"/>
    </row>
    <row r="17" spans="1:5" ht="15">
      <c r="A17" s="54">
        <v>441</v>
      </c>
      <c r="B17" s="8" t="s">
        <v>133</v>
      </c>
      <c r="C17" s="10"/>
      <c r="D17" s="10"/>
      <c r="E17" s="10"/>
    </row>
    <row r="18" spans="1:5" ht="14.25">
      <c r="A18" s="53">
        <v>4410</v>
      </c>
      <c r="B18" s="10" t="s">
        <v>150</v>
      </c>
      <c r="C18" s="21">
        <v>0</v>
      </c>
      <c r="D18" s="21">
        <v>0</v>
      </c>
      <c r="E18" s="21">
        <v>0</v>
      </c>
    </row>
    <row r="19" spans="1:5" ht="14.25">
      <c r="A19" s="53">
        <v>4412</v>
      </c>
      <c r="B19" s="10" t="s">
        <v>151</v>
      </c>
      <c r="C19" s="21">
        <v>0</v>
      </c>
      <c r="D19" s="21">
        <v>0</v>
      </c>
      <c r="E19" s="21">
        <v>0</v>
      </c>
    </row>
    <row r="20" spans="1:5" ht="14.25">
      <c r="A20" s="53">
        <v>4415</v>
      </c>
      <c r="B20" s="10" t="s">
        <v>174</v>
      </c>
      <c r="C20" s="21">
        <v>0</v>
      </c>
      <c r="D20" s="21">
        <v>0</v>
      </c>
      <c r="E20" s="21">
        <v>0</v>
      </c>
    </row>
    <row r="21" spans="1:5" ht="15">
      <c r="A21" s="54">
        <v>443</v>
      </c>
      <c r="B21" s="22" t="s">
        <v>242</v>
      </c>
      <c r="C21" s="21"/>
      <c r="D21" s="21"/>
      <c r="E21" s="21"/>
    </row>
    <row r="22" spans="1:5" ht="14.25">
      <c r="A22" s="53">
        <v>4430</v>
      </c>
      <c r="B22" s="10" t="s">
        <v>243</v>
      </c>
      <c r="C22" s="21"/>
      <c r="D22" s="21"/>
      <c r="E22" s="21"/>
    </row>
    <row r="23" spans="1:5" ht="14.25">
      <c r="A23" s="53">
        <v>443000</v>
      </c>
      <c r="B23" s="10" t="s">
        <v>244</v>
      </c>
      <c r="C23" s="21"/>
      <c r="D23" s="21"/>
      <c r="E23" s="21"/>
    </row>
    <row r="24" spans="1:5" ht="14.25">
      <c r="A24" s="53"/>
      <c r="B24" s="10" t="s">
        <v>245</v>
      </c>
      <c r="C24" s="21">
        <v>95000000</v>
      </c>
      <c r="D24" s="21">
        <v>95000000</v>
      </c>
      <c r="E24" s="21">
        <v>47500000</v>
      </c>
    </row>
    <row r="25" spans="1:5" ht="14.25">
      <c r="A25" s="53"/>
      <c r="B25" s="10" t="s">
        <v>246</v>
      </c>
      <c r="C25" s="21">
        <v>25000000</v>
      </c>
      <c r="D25" s="21">
        <v>25000000</v>
      </c>
      <c r="E25" s="21"/>
    </row>
    <row r="26" spans="1:5" ht="15.75" thickBot="1">
      <c r="A26" s="13"/>
      <c r="B26" s="36" t="s">
        <v>134</v>
      </c>
      <c r="C26" s="44">
        <f>+C5+C6+C7+C9+C11-C24-C25</f>
        <v>-59500000</v>
      </c>
      <c r="D26" s="44">
        <f>+D5+D6+D7+D9+D11-D24-D25</f>
        <v>-55600000</v>
      </c>
      <c r="E26" s="44">
        <f>+E5+E6+E7+E9+E11-E15-E16-E18-E19-E20-E24-E25-E22</f>
        <v>-26019397</v>
      </c>
    </row>
    <row r="27" spans="2:5" ht="15">
      <c r="B27" s="37"/>
      <c r="C27" s="38"/>
      <c r="D27" s="38"/>
      <c r="E27" s="38"/>
    </row>
    <row r="28" spans="2:5" ht="15">
      <c r="B28" s="37"/>
      <c r="C28" s="38"/>
      <c r="D28" s="38"/>
      <c r="E28" s="38"/>
    </row>
    <row r="29" spans="2:5" ht="15" thickBot="1">
      <c r="B29" s="4"/>
      <c r="C29" s="26"/>
      <c r="D29" s="26"/>
      <c r="E29" s="26"/>
    </row>
    <row r="30" spans="1:5" ht="30.75" thickBot="1">
      <c r="A30" s="52" t="s">
        <v>80</v>
      </c>
      <c r="B30" s="14" t="s">
        <v>135</v>
      </c>
      <c r="C30" s="45" t="s">
        <v>248</v>
      </c>
      <c r="D30" s="45" t="s">
        <v>270</v>
      </c>
      <c r="E30" s="45" t="s">
        <v>282</v>
      </c>
    </row>
    <row r="31" spans="1:5" ht="15">
      <c r="A31" s="34"/>
      <c r="B31" s="39" t="s">
        <v>136</v>
      </c>
      <c r="C31" s="40"/>
      <c r="D31" s="40"/>
      <c r="E31" s="40"/>
    </row>
    <row r="32" spans="1:5" ht="15">
      <c r="A32" s="12"/>
      <c r="B32" s="7" t="s">
        <v>137</v>
      </c>
      <c r="C32" s="21"/>
      <c r="D32" s="21"/>
      <c r="E32" s="21"/>
    </row>
    <row r="33" spans="1:5" ht="15">
      <c r="A33" s="12"/>
      <c r="B33" s="7" t="s">
        <v>138</v>
      </c>
      <c r="C33" s="21"/>
      <c r="D33" s="21"/>
      <c r="E33" s="21"/>
    </row>
    <row r="34" spans="1:5" ht="30.75" customHeight="1">
      <c r="A34" s="12"/>
      <c r="B34" s="41" t="s">
        <v>203</v>
      </c>
      <c r="C34" s="18">
        <f>+'ODHODKI 2004'!D80+C26+C33</f>
        <v>-80000000</v>
      </c>
      <c r="D34" s="18">
        <f>+'ODHODKI 2004'!E80+D26+D33</f>
        <v>-97247107</v>
      </c>
      <c r="E34" s="18">
        <f>+'ODHODKI 2004'!F80+E26+E33</f>
        <v>396326639</v>
      </c>
    </row>
    <row r="35" spans="1:5" ht="15">
      <c r="A35" s="12"/>
      <c r="B35" s="42" t="s">
        <v>204</v>
      </c>
      <c r="C35" s="18">
        <f>SUM(C36:C36)</f>
        <v>80000000</v>
      </c>
      <c r="D35" s="18">
        <f>SUM(D36:D36)</f>
        <v>97247107</v>
      </c>
      <c r="E35" s="18">
        <f>SUM(E36:E36)</f>
        <v>97247107</v>
      </c>
    </row>
    <row r="36" spans="1:5" ht="14.25">
      <c r="A36" s="12"/>
      <c r="B36" s="10" t="s">
        <v>269</v>
      </c>
      <c r="C36" s="21">
        <v>80000000</v>
      </c>
      <c r="D36" s="21">
        <v>97247107</v>
      </c>
      <c r="E36" s="21">
        <v>97247107</v>
      </c>
    </row>
    <row r="37" spans="1:5" ht="15.75" thickBot="1">
      <c r="A37" s="13"/>
      <c r="B37" s="43" t="s">
        <v>139</v>
      </c>
      <c r="C37" s="44">
        <f>+C34+C35</f>
        <v>0</v>
      </c>
      <c r="D37" s="44">
        <f>+D34+D35</f>
        <v>0</v>
      </c>
      <c r="E37" s="44">
        <f>+E34+E35</f>
        <v>493573746</v>
      </c>
    </row>
    <row r="38" spans="3:5" ht="15">
      <c r="C38" s="89"/>
      <c r="D38" s="89"/>
      <c r="E38" s="89"/>
    </row>
  </sheetData>
  <printOptions/>
  <pageMargins left="0.48" right="0.75" top="0.984251968503937" bottom="0.984251968503937" header="0.22" footer="0"/>
  <pageSetup firstPageNumber="5" useFirstPageNumber="1" horizontalDpi="360" verticalDpi="36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2004-07-08T12:18:11Z</cp:lastPrinted>
  <dcterms:created xsi:type="dcterms:W3CDTF">1999-04-13T10:37:05Z</dcterms:created>
  <dcterms:modified xsi:type="dcterms:W3CDTF">2002-07-02T08:41:16Z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