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Rok\Dropbox\PROJEKTI\Adesco\2019\MO Nova Gorica, OŠ Milojke\Projektna dokumentacija\Popis in predračun\"/>
    </mc:Choice>
  </mc:AlternateContent>
  <xr:revisionPtr revIDLastSave="0" documentId="13_ncr:1_{4EC88618-1759-46E1-804B-D9F6FB64B5D6}" xr6:coauthVersionLast="46" xr6:coauthVersionMax="46" xr10:uidLastSave="{00000000-0000-0000-0000-000000000000}"/>
  <bookViews>
    <workbookView xWindow="22440" yWindow="135" windowWidth="24015" windowHeight="15465" tabRatio="907" xr2:uid="{9326720A-5608-4FAC-BF82-81E3A6004FA0}"/>
  </bookViews>
  <sheets>
    <sheet name="1. stran" sheetId="2" r:id="rId1"/>
    <sheet name="Uvod" sheetId="3" r:id="rId2"/>
    <sheet name="Rekapitulacija" sheetId="5" r:id="rId3"/>
    <sheet name="Rekapitulacija-delitev GIMNAZIJ" sheetId="74" r:id="rId4"/>
    <sheet name="Rekapitulacija-delitev stroškov" sheetId="70" r:id="rId5"/>
    <sheet name="A|Pripravljalna dela" sheetId="58" r:id="rId6"/>
    <sheet name="A|Rušitvena d." sheetId="6" r:id="rId7"/>
    <sheet name="A|Zemeljska d." sheetId="8" r:id="rId8"/>
    <sheet name="A|Betonska d." sheetId="9" r:id="rId9"/>
    <sheet name="A|Opaž-tesarska d." sheetId="10" r:id="rId10"/>
    <sheet name="A|Zidarska d." sheetId="11" r:id="rId11"/>
    <sheet name="A|Fasada" sheetId="12" r:id="rId12"/>
    <sheet name="B|Krovsko kleparska d." sheetId="13" r:id="rId13"/>
    <sheet name="B|Ključavničarska d." sheetId="14" r:id="rId14"/>
    <sheet name="B|Mizarska d." sheetId="15" r:id="rId15"/>
    <sheet name="B|Stavbno pohi." sheetId="16" r:id="rId16"/>
    <sheet name="B|Estrih" sheetId="17" r:id="rId17"/>
    <sheet name="B|Tlakarska d." sheetId="18" r:id="rId18"/>
    <sheet name="B|Keramičarska d." sheetId="19" r:id="rId19"/>
    <sheet name="B|Slikopleskarska d." sheetId="20" r:id="rId20"/>
    <sheet name="B|Montažerska d. " sheetId="21" r:id="rId21"/>
    <sheet name="B|Oprema kuhinje" sheetId="71" r:id="rId22"/>
    <sheet name="E1 - NN priključek" sheetId="72" r:id="rId23"/>
    <sheet name="E2- NN Električne inštalacije" sheetId="73" r:id="rId24"/>
    <sheet name="S-01 - Pripravljalna dela" sheetId="61" r:id="rId25"/>
    <sheet name="S 02 - Priključek vode" sheetId="62" r:id="rId26"/>
    <sheet name="S 03 - Vodovod" sheetId="63" r:id="rId27"/>
    <sheet name="S 04 - Kanalizacija" sheetId="64" r:id="rId28"/>
    <sheet name="S 05 - Ogrevanje in hlajenje" sheetId="65" r:id="rId29"/>
    <sheet name="S 06 - Prezračevanje" sheetId="66" r:id="rId30"/>
    <sheet name="S 07 - Strojnica" sheetId="67" r:id="rId31"/>
    <sheet name="S 08 - Gasilniki" sheetId="68" r:id="rId32"/>
    <sheet name="S 09 -Prezr. kuh. in jedilnice " sheetId="69" r:id="rId33"/>
  </sheets>
  <externalReferences>
    <externalReference r:id="rId34"/>
    <externalReference r:id="rId35"/>
    <externalReference r:id="rId36"/>
    <externalReference r:id="rId37"/>
    <externalReference r:id="rId38"/>
    <externalReference r:id="rId39"/>
    <externalReference r:id="rId40"/>
  </externalReferences>
  <definedNames>
    <definedName name="______________dol2" localSheetId="22">#REF!</definedName>
    <definedName name="______________dol2" localSheetId="23">#REF!</definedName>
    <definedName name="______________dol2">#REF!</definedName>
    <definedName name="_____________dol2" localSheetId="22">#REF!</definedName>
    <definedName name="_____________dol2">#REF!</definedName>
    <definedName name="____________dol2" localSheetId="22">#REF!</definedName>
    <definedName name="____________dol2">#REF!</definedName>
    <definedName name="__________hx2" localSheetId="22">#REF!</definedName>
    <definedName name="__________hx2">#REF!</definedName>
    <definedName name="_________hx2" localSheetId="22">#REF!</definedName>
    <definedName name="_________hx2">#REF!</definedName>
    <definedName name="________hx2" localSheetId="22">#REF!</definedName>
    <definedName name="________hx2">#REF!</definedName>
    <definedName name="_______dol2" localSheetId="22">#REF!</definedName>
    <definedName name="_______dol2">#REF!</definedName>
    <definedName name="_______hx2" localSheetId="22">#REF!</definedName>
    <definedName name="_______hx2">#REF!</definedName>
    <definedName name="______dol2" localSheetId="22">#REF!</definedName>
    <definedName name="______dol2">#REF!</definedName>
    <definedName name="______hx2" localSheetId="22">#REF!</definedName>
    <definedName name="______hx2">#REF!</definedName>
    <definedName name="_____dol2" localSheetId="22">#REF!</definedName>
    <definedName name="_____dol2">#REF!</definedName>
    <definedName name="_____hx2" localSheetId="22">#REF!</definedName>
    <definedName name="_____hx2">#REF!</definedName>
    <definedName name="_____pro2" localSheetId="22">#REF!</definedName>
    <definedName name="_____pro2">#REF!</definedName>
    <definedName name="____dol2" localSheetId="22">#REF!</definedName>
    <definedName name="____dol2">#REF!</definedName>
    <definedName name="____hx2" localSheetId="22">#REF!</definedName>
    <definedName name="____hx2">#REF!</definedName>
    <definedName name="____pro2" localSheetId="22">#REF!</definedName>
    <definedName name="____pro2">#REF!</definedName>
    <definedName name="___dol2" localSheetId="22">#REF!</definedName>
    <definedName name="___dol2">#REF!</definedName>
    <definedName name="___hx2" localSheetId="22">#REF!</definedName>
    <definedName name="___hx2">#REF!</definedName>
    <definedName name="___pro2" localSheetId="22">#REF!</definedName>
    <definedName name="___pro2">#REF!</definedName>
    <definedName name="__dol2" localSheetId="22">#REF!</definedName>
    <definedName name="__dol2">#REF!</definedName>
    <definedName name="__hx2" localSheetId="22">#REF!</definedName>
    <definedName name="__hx2">#REF!</definedName>
    <definedName name="__pro2" localSheetId="22">#REF!</definedName>
    <definedName name="__pro2">#REF!</definedName>
    <definedName name="_3Excel_BuiltIn_Print_Area_12_1_1_1_1" localSheetId="22">#REF!</definedName>
    <definedName name="_3Excel_BuiltIn_Print_Area_12_1_1_1_1">#REF!</definedName>
    <definedName name="_4Excel_BuiltIn_Print_Area_3_1_1_1_1" localSheetId="5">(#REF!,#REF!)</definedName>
    <definedName name="_4Excel_BuiltIn_Print_Area_3_1_1_1_1" localSheetId="22">(#REF!,#REF!)</definedName>
    <definedName name="_4Excel_BuiltIn_Print_Area_3_1_1_1_1" localSheetId="23">(#REF!,#REF!)</definedName>
    <definedName name="_4Excel_BuiltIn_Print_Area_3_1_1_1_1">(#REF!,#REF!)</definedName>
    <definedName name="_5Excel_BuiltIn_Print_Area_5_1_1_1_1" localSheetId="5">#REF!</definedName>
    <definedName name="_5Excel_BuiltIn_Print_Area_5_1_1_1_1" localSheetId="22">#REF!</definedName>
    <definedName name="_5Excel_BuiltIn_Print_Area_5_1_1_1_1" localSheetId="23">#REF!</definedName>
    <definedName name="_5Excel_BuiltIn_Print_Area_5_1_1_1_1">#REF!</definedName>
    <definedName name="_6Excel_BuiltIn_Print_Area_8_1_1_1_1" localSheetId="22">#REF!</definedName>
    <definedName name="_6Excel_BuiltIn_Print_Area_8_1_1_1_1">#REF!</definedName>
    <definedName name="_dol2" localSheetId="22">#REF!</definedName>
    <definedName name="_dol2">#REF!</definedName>
    <definedName name="_xlnm._FilterDatabase" localSheetId="5" hidden="1">'A|Pripravljalna dela'!$A$5:$I$5</definedName>
    <definedName name="_Hlk176229081_1" localSheetId="22">#REF!</definedName>
    <definedName name="_Hlk176229081_1" localSheetId="23">#REF!</definedName>
    <definedName name="_Hlk176229081_1">#REF!</definedName>
    <definedName name="_hx2" localSheetId="22">#REF!</definedName>
    <definedName name="_hx2">#REF!</definedName>
    <definedName name="_pro2" localSheetId="22">#REF!</definedName>
    <definedName name="_pro2">#REF!</definedName>
    <definedName name="a" localSheetId="22">#REF!</definedName>
    <definedName name="a">#REF!</definedName>
    <definedName name="aa" localSheetId="22">#REF!</definedName>
    <definedName name="aa">#REF!</definedName>
    <definedName name="aaa" localSheetId="22">#REF!</definedName>
    <definedName name="aaa">#REF!</definedName>
    <definedName name="agregat" localSheetId="22">#REF!</definedName>
    <definedName name="agregat">#REF!</definedName>
    <definedName name="AKUMULACIJA" localSheetId="22">#REF!</definedName>
    <definedName name="AKUMULACIJA">#REF!</definedName>
    <definedName name="asd" localSheetId="22">#REF!</definedName>
    <definedName name="asd">#REF!</definedName>
    <definedName name="asdfer">#REF!</definedName>
    <definedName name="b" localSheetId="22">#REF!</definedName>
    <definedName name="b">#REF!</definedName>
    <definedName name="baza" localSheetId="22">#REF!</definedName>
    <definedName name="baza">#REF!</definedName>
    <definedName name="baza1" localSheetId="22">#REF!</definedName>
    <definedName name="baza1">#REF!</definedName>
    <definedName name="baza2" localSheetId="22">#REF!</definedName>
    <definedName name="baza2">#REF!</definedName>
    <definedName name="baza3" localSheetId="22">#REF!</definedName>
    <definedName name="baza3">#REF!</definedName>
    <definedName name="baza4" localSheetId="22">#REF!</definedName>
    <definedName name="baza4">#REF!</definedName>
    <definedName name="baza5" localSheetId="22">#REF!</definedName>
    <definedName name="baza5">#REF!</definedName>
    <definedName name="bazar" localSheetId="22">#REF!</definedName>
    <definedName name="bazar">#REF!</definedName>
    <definedName name="cc" localSheetId="22">#REF!</definedName>
    <definedName name="cc">#REF!</definedName>
    <definedName name="cene" localSheetId="22">#REF!</definedName>
    <definedName name="cene">#REF!</definedName>
    <definedName name="CEVICU" localSheetId="22">#REF!</definedName>
    <definedName name="CEVICU">#REF!</definedName>
    <definedName name="cevicu2" localSheetId="22">#REF!</definedName>
    <definedName name="cevicu2">#REF!</definedName>
    <definedName name="CEVIJE" localSheetId="22">#REF!</definedName>
    <definedName name="CEVIJE">#REF!</definedName>
    <definedName name="CEVINIRO" localSheetId="22">#REF!</definedName>
    <definedName name="CEVINIRO">#REF!</definedName>
    <definedName name="ceviniro2" localSheetId="22">#REF!</definedName>
    <definedName name="ceviniro2">#REF!</definedName>
    <definedName name="Datum" localSheetId="22">#REF!</definedName>
    <definedName name="Datum">#REF!</definedName>
    <definedName name="Dela1" localSheetId="22">#REF!</definedName>
    <definedName name="Dela1">#REF!</definedName>
    <definedName name="Dela2" localSheetId="22">#REF!</definedName>
    <definedName name="Dela2">#REF!</definedName>
    <definedName name="Dela3" localSheetId="22">#REF!</definedName>
    <definedName name="Dela3">#REF!</definedName>
    <definedName name="dfgb">#REF!</definedName>
    <definedName name="DO" localSheetId="22">#REF!</definedName>
    <definedName name="DO">#REF!</definedName>
    <definedName name="DOL" localSheetId="22">#REF!</definedName>
    <definedName name="DOL">#REF!</definedName>
    <definedName name="DOL_1" localSheetId="22">#REF!</definedName>
    <definedName name="DOL_1">#REF!</definedName>
    <definedName name="DOL_10" localSheetId="22">#REF!</definedName>
    <definedName name="DOL_10">#REF!</definedName>
    <definedName name="DOL_11" localSheetId="22">#REF!</definedName>
    <definedName name="DOL_11">#REF!</definedName>
    <definedName name="DOL_12" localSheetId="22">#REF!</definedName>
    <definedName name="DOL_12">#REF!</definedName>
    <definedName name="DOL_13" localSheetId="22">#REF!</definedName>
    <definedName name="DOL_13">#REF!</definedName>
    <definedName name="DOL_14" localSheetId="22">#REF!</definedName>
    <definedName name="DOL_14">#REF!</definedName>
    <definedName name="DOL_15" localSheetId="22">#REF!</definedName>
    <definedName name="DOL_15">#REF!</definedName>
    <definedName name="DOL_16" localSheetId="22">#REF!</definedName>
    <definedName name="DOL_16">#REF!</definedName>
    <definedName name="DOL_17" localSheetId="22">#REF!</definedName>
    <definedName name="DOL_17">#REF!</definedName>
    <definedName name="DOL_18" localSheetId="22">#REF!</definedName>
    <definedName name="DOL_18">#REF!</definedName>
    <definedName name="DOL_19" localSheetId="22">#REF!</definedName>
    <definedName name="DOL_19">#REF!</definedName>
    <definedName name="DOL_2" localSheetId="22">#REF!</definedName>
    <definedName name="DOL_2">#REF!</definedName>
    <definedName name="DOL_20" localSheetId="22">#REF!</definedName>
    <definedName name="DOL_20">#REF!</definedName>
    <definedName name="DOL_3" localSheetId="22">#REF!</definedName>
    <definedName name="DOL_3">#REF!</definedName>
    <definedName name="DOL_4" localSheetId="22">#REF!</definedName>
    <definedName name="DOL_4">#REF!</definedName>
    <definedName name="DOL_5" localSheetId="22">#REF!</definedName>
    <definedName name="DOL_5">#REF!</definedName>
    <definedName name="DOL_6" localSheetId="22">#REF!</definedName>
    <definedName name="DOL_6">#REF!</definedName>
    <definedName name="DOL_7" localSheetId="22">#REF!</definedName>
    <definedName name="DOL_7">#REF!</definedName>
    <definedName name="DOL_8" localSheetId="22">#REF!</definedName>
    <definedName name="DOL_8">#REF!</definedName>
    <definedName name="DOL_9" localSheetId="22">#REF!</definedName>
    <definedName name="DOL_9">#REF!</definedName>
    <definedName name="DOLA" localSheetId="22">#REF!</definedName>
    <definedName name="DOLA">#REF!</definedName>
    <definedName name="DOO" localSheetId="22">#REF!</definedName>
    <definedName name="DOO">#REF!</definedName>
    <definedName name="ĐŽ" localSheetId="22">#REF!</definedName>
    <definedName name="ĐŽ">#REF!</definedName>
    <definedName name="enote" localSheetId="22">#REF!</definedName>
    <definedName name="enote">#REF!</definedName>
    <definedName name="ENTALPIJA" localSheetId="22">#REF!</definedName>
    <definedName name="ENTALPIJA">#REF!</definedName>
    <definedName name="ENTALPIJA_1" localSheetId="22">#REF!</definedName>
    <definedName name="ENTALPIJA_1">#REF!</definedName>
    <definedName name="ENTALPIJA_2" localSheetId="22">#REF!</definedName>
    <definedName name="ENTALPIJA_2">#REF!</definedName>
    <definedName name="ENTALPIJA_3" localSheetId="22">#REF!</definedName>
    <definedName name="ENTALPIJA_3">#REF!</definedName>
    <definedName name="ENTALPIJA_4" localSheetId="22">#REF!</definedName>
    <definedName name="ENTALPIJA_4">#REF!</definedName>
    <definedName name="ENTALPIJA_5" localSheetId="22">#REF!</definedName>
    <definedName name="ENTALPIJA_5">#REF!</definedName>
    <definedName name="ENTALPIJA_6" localSheetId="22">#REF!</definedName>
    <definedName name="ENTALPIJA_6">#REF!</definedName>
    <definedName name="ENTALPIJA_7" localSheetId="22">#REF!</definedName>
    <definedName name="ENTALPIJA_7">#REF!</definedName>
    <definedName name="ENTALPIJA_8" localSheetId="22">#REF!</definedName>
    <definedName name="ENTALPIJA_8">#REF!</definedName>
    <definedName name="ENTALPIJA_9" localSheetId="22">#REF!</definedName>
    <definedName name="ENTALPIJA_9">#REF!</definedName>
    <definedName name="Excel_BuiltIn__FilterDatabase_2" localSheetId="22">#REF!</definedName>
    <definedName name="Excel_BuiltIn__FilterDatabase_2">#REF!</definedName>
    <definedName name="Excel_BuiltIn_Print_Area_1" localSheetId="22">#REF!</definedName>
    <definedName name="Excel_BuiltIn_Print_Area_1">#REF!</definedName>
    <definedName name="Excel_BuiltIn_Print_Area_1_1" localSheetId="22">#REF!</definedName>
    <definedName name="Excel_BuiltIn_Print_Area_1_1">#REF!</definedName>
    <definedName name="Excel_BuiltIn_Print_Area_1_1_1" localSheetId="22">#REF!</definedName>
    <definedName name="Excel_BuiltIn_Print_Area_1_1_1">#REF!</definedName>
    <definedName name="Excel_BuiltIn_Print_Area_1_1_1_1" localSheetId="22">#REF!</definedName>
    <definedName name="Excel_BuiltIn_Print_Area_1_1_1_1">#REF!</definedName>
    <definedName name="Excel_BuiltIn_Print_Area_1_1_1_1___0" localSheetId="22">#REF!</definedName>
    <definedName name="Excel_BuiltIn_Print_Area_1_1_1_1___0">#REF!</definedName>
    <definedName name="Excel_BuiltIn_Print_Area_1_1_1_1_1" localSheetId="22">#REF!</definedName>
    <definedName name="Excel_BuiltIn_Print_Area_1_1_1_1_1">#REF!</definedName>
    <definedName name="Excel_BuiltIn_Print_Area_1_1_1_1_1_1" localSheetId="22">#REF!</definedName>
    <definedName name="Excel_BuiltIn_Print_Area_1_1_1_1_1_1">#REF!</definedName>
    <definedName name="Excel_BuiltIn_Print_Area_1_1_1_1_1_1_1" localSheetId="22">#REF!</definedName>
    <definedName name="Excel_BuiltIn_Print_Area_1_1_1_1_1_1_1">#REF!</definedName>
    <definedName name="Excel_BuiltIn_Print_Area_1_1_1_1_1_1_1___0" localSheetId="22">#REF!</definedName>
    <definedName name="Excel_BuiltIn_Print_Area_1_1_1_1_1_1_1___0">#REF!</definedName>
    <definedName name="Excel_BuiltIn_Print_Area_1_1_1_1_1_1_1_1" localSheetId="22">#REF!</definedName>
    <definedName name="Excel_BuiltIn_Print_Area_1_1_1_1_1_1_1_1">#REF!</definedName>
    <definedName name="Excel_BuiltIn_Print_Area_1_1_1_1_1_1_1_1_1" localSheetId="22">#REF!</definedName>
    <definedName name="Excel_BuiltIn_Print_Area_1_1_1_1_1_1_1_1_1">#REF!</definedName>
    <definedName name="Excel_BuiltIn_Print_Area_1_1_1_1_1_1_1_1_1_1" localSheetId="22">#REF!</definedName>
    <definedName name="Excel_BuiltIn_Print_Area_1_1_1_1_1_1_1_1_1_1">#REF!</definedName>
    <definedName name="Excel_BuiltIn_Print_Area_1_1_1_1_1_1_1_1_1_1_1" localSheetId="22">#REF!</definedName>
    <definedName name="Excel_BuiltIn_Print_Area_1_1_1_1_1_1_1_1_1_1_1">#REF!</definedName>
    <definedName name="Excel_BuiltIn_Print_Area_1_1_1_1_1_1_1_1_1_1_1_1" localSheetId="22">#REF!</definedName>
    <definedName name="Excel_BuiltIn_Print_Area_1_1_1_1_1_1_1_1_1_1_1_1">#REF!</definedName>
    <definedName name="Excel_BuiltIn_Print_Area_1_1_1_1_1_1_1_1_1_1_1_1_1" localSheetId="22">#REF!</definedName>
    <definedName name="Excel_BuiltIn_Print_Area_1_1_1_1_1_1_1_1_1_1_1_1_1">#REF!</definedName>
    <definedName name="Excel_BuiltIn_Print_Area_1_1_1_1_1_1_1_1_1_1_1_1_1_1" localSheetId="22">#REF!</definedName>
    <definedName name="Excel_BuiltIn_Print_Area_1_1_1_1_1_1_1_1_1_1_1_1_1_1">#REF!</definedName>
    <definedName name="Excel_BuiltIn_Print_Area_1_1_1_1_1_1_1_1_1_1_1_1_1_1_1" localSheetId="22">#REF!</definedName>
    <definedName name="Excel_BuiltIn_Print_Area_1_1_1_1_1_1_1_1_1_1_1_1_1_1_1">#REF!</definedName>
    <definedName name="Excel_BuiltIn_Print_Area_1_1_1_1_1_1_1_1_1_1_1_1_1_1_1_1" localSheetId="22">#REF!</definedName>
    <definedName name="Excel_BuiltIn_Print_Area_1_1_1_1_1_1_1_1_1_1_1_1_1_1_1_1">#REF!</definedName>
    <definedName name="Excel_BuiltIn_Print_Area_1_1_1_1_1_1_1_1_1_1_1_1_1_1_1_1_1" localSheetId="22">#REF!</definedName>
    <definedName name="Excel_BuiltIn_Print_Area_1_1_1_1_1_1_1_1_1_1_1_1_1_1_1_1_1">#REF!</definedName>
    <definedName name="Excel_BuiltIn_Print_Area_1_1_1_1_1_1_1_1_1_1_1_1_1_1_1_1_1_1_1" localSheetId="22">#REF!</definedName>
    <definedName name="Excel_BuiltIn_Print_Area_1_1_1_1_1_1_1_1_1_1_1_1_1_1_1_1_1_1_1">#REF!</definedName>
    <definedName name="Excel_BuiltIn_Print_Area_1_1_1_1_1_1_1_1_1_1_1_1_1_1_1_1_1_1_1_1" localSheetId="22">#REF!</definedName>
    <definedName name="Excel_BuiltIn_Print_Area_1_1_1_1_1_1_1_1_1_1_1_1_1_1_1_1_1_1_1_1">#REF!</definedName>
    <definedName name="Excel_BuiltIn_Print_Area_1_1_1_1_1_1_1_1_1_1_1_1_1_1_1_1_1_1_1_1_1" localSheetId="22">#REF!</definedName>
    <definedName name="Excel_BuiltIn_Print_Area_1_1_1_1_1_1_1_1_1_1_1_1_1_1_1_1_1_1_1_1_1">#REF!</definedName>
    <definedName name="Excel_BuiltIn_Print_Area_1_1_1_1_1_1_1_1_1_1_1_1_1_1_1_1_1_1_1_1_1_1" localSheetId="22">#REF!</definedName>
    <definedName name="Excel_BuiltIn_Print_Area_1_1_1_1_1_1_1_1_1_1_1_1_1_1_1_1_1_1_1_1_1_1">#REF!</definedName>
    <definedName name="Excel_BuiltIn_Print_Area_1_1_1_1_1_1_1_1_1_1_1_1_1_1_1_1_1_1_1_1_1_1_1" localSheetId="22">#REF!</definedName>
    <definedName name="Excel_BuiltIn_Print_Area_1_1_1_1_1_1_1_1_1_1_1_1_1_1_1_1_1_1_1_1_1_1_1">#REF!</definedName>
    <definedName name="Excel_BuiltIn_Print_Area_1_1_1_1_1_1_1_1_1_1_1_1_1_1_1_1_1_1_1_1_1_1_1_1" localSheetId="22">#REF!</definedName>
    <definedName name="Excel_BuiltIn_Print_Area_1_1_1_1_1_1_1_1_1_1_1_1_1_1_1_1_1_1_1_1_1_1_1_1">#REF!</definedName>
    <definedName name="Excel_BuiltIn_Print_Area_1_1_1_1_1_1_1_1_1_1_1_1_1_1_1_1_1_1_1_1_1_1_1_1_1" localSheetId="22">#REF!</definedName>
    <definedName name="Excel_BuiltIn_Print_Area_1_1_1_1_1_1_1_1_1_1_1_1_1_1_1_1_1_1_1_1_1_1_1_1_1">#REF!</definedName>
    <definedName name="Excel_BuiltIn_Print_Area_1_1_1_1_1_1_1_1_1_1_1_1_1_1_1_1_1_1_1_1_1_1_1_1_1_1" localSheetId="22">#REF!</definedName>
    <definedName name="Excel_BuiltIn_Print_Area_1_1_1_1_1_1_1_1_1_1_1_1_1_1_1_1_1_1_1_1_1_1_1_1_1_1">#REF!</definedName>
    <definedName name="Excel_BuiltIn_Print_Area_1_1_1_1_1_1_1_1_1_1_1_1_1_1_1_1_1_1_1_1_1_1_1_1_1_1_1" localSheetId="22">#REF!</definedName>
    <definedName name="Excel_BuiltIn_Print_Area_1_1_1_1_1_1_1_1_1_1_1_1_1_1_1_1_1_1_1_1_1_1_1_1_1_1_1">#REF!</definedName>
    <definedName name="Excel_BuiltIn_Print_Area_1_1_1_1_1_1_1_1_1_1_1_1_1_1_1_1_1_1_1_1_1_1_1_1_1_1_1_1_1" localSheetId="22">#REF!</definedName>
    <definedName name="Excel_BuiltIn_Print_Area_1_1_1_1_1_1_1_1_1_1_1_1_1_1_1_1_1_1_1_1_1_1_1_1_1_1_1_1_1">#REF!</definedName>
    <definedName name="Excel_BuiltIn_Print_Area_10">"$#REF!.$A$1:$L$134"</definedName>
    <definedName name="Excel_BuiltIn_Print_Area_10_1" localSheetId="5">#REF!</definedName>
    <definedName name="Excel_BuiltIn_Print_Area_10_1" localSheetId="22">#REF!</definedName>
    <definedName name="Excel_BuiltIn_Print_Area_10_1" localSheetId="23">#REF!</definedName>
    <definedName name="Excel_BuiltIn_Print_Area_10_1">#REF!</definedName>
    <definedName name="Excel_BuiltIn_Print_Area_10_1_1" localSheetId="22">#REF!</definedName>
    <definedName name="Excel_BuiltIn_Print_Area_10_1_1">#REF!</definedName>
    <definedName name="Excel_BuiltIn_Print_Area_11_1" localSheetId="22">#REF!</definedName>
    <definedName name="Excel_BuiltIn_Print_Area_11_1">#REF!</definedName>
    <definedName name="Excel_BuiltIn_Print_Area_11_1_1" localSheetId="22">#REF!</definedName>
    <definedName name="Excel_BuiltIn_Print_Area_11_1_1">#REF!</definedName>
    <definedName name="Excel_BuiltIn_Print_Area_12">"$#REF!.$A$1:$I$32000"</definedName>
    <definedName name="Excel_BuiltIn_Print_Area_12_1" localSheetId="5">#REF!</definedName>
    <definedName name="Excel_BuiltIn_Print_Area_12_1" localSheetId="22">#REF!</definedName>
    <definedName name="Excel_BuiltIn_Print_Area_12_1" localSheetId="23">#REF!</definedName>
    <definedName name="Excel_BuiltIn_Print_Area_12_1">#REF!</definedName>
    <definedName name="Excel_BuiltIn_Print_Area_12_1_1" localSheetId="22">#REF!</definedName>
    <definedName name="Excel_BuiltIn_Print_Area_12_1_1">#REF!</definedName>
    <definedName name="Excel_BuiltIn_Print_Area_12_1_1_1" localSheetId="22">#REF!</definedName>
    <definedName name="Excel_BuiltIn_Print_Area_12_1_1_1">#REF!</definedName>
    <definedName name="Excel_BuiltIn_Print_Area_12_1_1_1_1" localSheetId="22">#REF!</definedName>
    <definedName name="Excel_BuiltIn_Print_Area_12_1_1_1_1">#REF!</definedName>
    <definedName name="Excel_BuiltIn_Print_Area_13" localSheetId="22">#REF!</definedName>
    <definedName name="Excel_BuiltIn_Print_Area_13">#REF!</definedName>
    <definedName name="Excel_BuiltIn_Print_Area_13_1" localSheetId="22">#REF!</definedName>
    <definedName name="Excel_BuiltIn_Print_Area_13_1">#REF!</definedName>
    <definedName name="Excel_BuiltIn_Print_Area_13_1_1" localSheetId="22">#REF!</definedName>
    <definedName name="Excel_BuiltIn_Print_Area_13_1_1">#REF!</definedName>
    <definedName name="Excel_BuiltIn_Print_Area_14" localSheetId="22">#REF!</definedName>
    <definedName name="Excel_BuiltIn_Print_Area_14">#REF!</definedName>
    <definedName name="Excel_BuiltIn_Print_Area_14_1" localSheetId="22">#REF!</definedName>
    <definedName name="Excel_BuiltIn_Print_Area_14_1">#REF!</definedName>
    <definedName name="Excel_BuiltIn_Print_Area_14_1_1" localSheetId="22">#REF!</definedName>
    <definedName name="Excel_BuiltIn_Print_Area_14_1_1">#REF!</definedName>
    <definedName name="Excel_BuiltIn_Print_Area_15" localSheetId="22">#REF!</definedName>
    <definedName name="Excel_BuiltIn_Print_Area_15">#REF!</definedName>
    <definedName name="Excel_BuiltIn_Print_Area_17" localSheetId="22">#REF!</definedName>
    <definedName name="Excel_BuiltIn_Print_Area_17">#REF!</definedName>
    <definedName name="Excel_BuiltIn_Print_Area_18" localSheetId="22">#REF!</definedName>
    <definedName name="Excel_BuiltIn_Print_Area_18">#REF!</definedName>
    <definedName name="Excel_BuiltIn_Print_Area_18_1" localSheetId="22">#REF!</definedName>
    <definedName name="Excel_BuiltIn_Print_Area_18_1">#REF!</definedName>
    <definedName name="Excel_BuiltIn_Print_Area_2" localSheetId="22">#REF!</definedName>
    <definedName name="Excel_BuiltIn_Print_Area_2">#REF!</definedName>
    <definedName name="Excel_BuiltIn_Print_Area_2_1" localSheetId="22">#REF!</definedName>
    <definedName name="Excel_BuiltIn_Print_Area_2_1">#REF!</definedName>
    <definedName name="Excel_BuiltIn_Print_Area_2_1_1" localSheetId="22">#REF!</definedName>
    <definedName name="Excel_BuiltIn_Print_Area_2_1_1">#REF!</definedName>
    <definedName name="Excel_BuiltIn_Print_Area_2_1_1_1" localSheetId="22">#REF!</definedName>
    <definedName name="Excel_BuiltIn_Print_Area_2_1_1_1">#REF!</definedName>
    <definedName name="Excel_BuiltIn_Print_Area_3">"$#REF!.$A$1:$N$90"</definedName>
    <definedName name="Excel_BuiltIn_Print_Area_3_1" localSheetId="8">'A|Betonska d.'!$A$1:$F$49</definedName>
    <definedName name="Excel_BuiltIn_Print_Area_3_1" localSheetId="11">'A|Fasada'!$A$1:$F$2</definedName>
    <definedName name="Excel_BuiltIn_Print_Area_3_1" localSheetId="9">'A|Opaž-tesarska d.'!$A$1:$F$13</definedName>
    <definedName name="Excel_BuiltIn_Print_Area_3_1" localSheetId="5">#REF!</definedName>
    <definedName name="Excel_BuiltIn_Print_Area_3_1" localSheetId="6">'A|Rušitvena d.'!$A$1:$F$40</definedName>
    <definedName name="Excel_BuiltIn_Print_Area_3_1" localSheetId="7">'A|Zemeljska d.'!$A$1:$F$57</definedName>
    <definedName name="Excel_BuiltIn_Print_Area_3_1" localSheetId="10">'A|Zidarska d.'!#REF!</definedName>
    <definedName name="Excel_BuiltIn_Print_Area_3_1" localSheetId="16">'B|Estrih'!#REF!</definedName>
    <definedName name="Excel_BuiltIn_Print_Area_3_1" localSheetId="18">'B|Keramičarska d.'!#REF!</definedName>
    <definedName name="Excel_BuiltIn_Print_Area_3_1" localSheetId="13">'B|Ključavničarska d.'!#REF!</definedName>
    <definedName name="Excel_BuiltIn_Print_Area_3_1" localSheetId="12">'B|Krovsko kleparska d.'!$A$1:$F$13</definedName>
    <definedName name="Excel_BuiltIn_Print_Area_3_1" localSheetId="14">'B|Mizarska d.'!#REF!</definedName>
    <definedName name="Excel_BuiltIn_Print_Area_3_1" localSheetId="20">'B|Montažerska d. '!#REF!</definedName>
    <definedName name="Excel_BuiltIn_Print_Area_3_1" localSheetId="21">'B|Oprema kuhinje'!#REF!</definedName>
    <definedName name="Excel_BuiltIn_Print_Area_3_1" localSheetId="19">'B|Slikopleskarska d.'!#REF!</definedName>
    <definedName name="Excel_BuiltIn_Print_Area_3_1" localSheetId="15">'B|Stavbno pohi.'!#REF!</definedName>
    <definedName name="Excel_BuiltIn_Print_Area_3_1" localSheetId="17">'B|Tlakarska d.'!#REF!</definedName>
    <definedName name="Excel_BuiltIn_Print_Area_3_1" localSheetId="22">#REF!</definedName>
    <definedName name="Excel_BuiltIn_Print_Area_3_1" localSheetId="23">#REF!</definedName>
    <definedName name="Excel_BuiltIn_Print_Area_3_1" localSheetId="1">#REF!</definedName>
    <definedName name="Excel_BuiltIn_Print_Area_3_1">#REF!</definedName>
    <definedName name="Excel_BuiltIn_Print_Area_3_1_1" localSheetId="8">'A|Betonska d.'!#REF!</definedName>
    <definedName name="Excel_BuiltIn_Print_Area_3_1_1" localSheetId="11">'A|Fasada'!$A$1:$F$2</definedName>
    <definedName name="Excel_BuiltIn_Print_Area_3_1_1" localSheetId="9">'A|Opaž-tesarska d.'!#REF!</definedName>
    <definedName name="Excel_BuiltIn_Print_Area_3_1_1" localSheetId="5">#REF!</definedName>
    <definedName name="Excel_BuiltIn_Print_Area_3_1_1" localSheetId="6">'A|Rušitvena d.'!#REF!</definedName>
    <definedName name="Excel_BuiltIn_Print_Area_3_1_1" localSheetId="7">'A|Zemeljska d.'!#REF!</definedName>
    <definedName name="Excel_BuiltIn_Print_Area_3_1_1" localSheetId="10">'A|Zidarska d.'!#REF!</definedName>
    <definedName name="Excel_BuiltIn_Print_Area_3_1_1" localSheetId="16">'B|Estrih'!#REF!</definedName>
    <definedName name="Excel_BuiltIn_Print_Area_3_1_1" localSheetId="18">'B|Keramičarska d.'!#REF!</definedName>
    <definedName name="Excel_BuiltIn_Print_Area_3_1_1" localSheetId="13">'B|Ključavničarska d.'!#REF!</definedName>
    <definedName name="Excel_BuiltIn_Print_Area_3_1_1" localSheetId="12">'B|Krovsko kleparska d.'!$A$1:$F$13</definedName>
    <definedName name="Excel_BuiltIn_Print_Area_3_1_1" localSheetId="14">'B|Mizarska d.'!#REF!</definedName>
    <definedName name="Excel_BuiltIn_Print_Area_3_1_1" localSheetId="20">'B|Montažerska d. '!#REF!</definedName>
    <definedName name="Excel_BuiltIn_Print_Area_3_1_1" localSheetId="21">'B|Oprema kuhinje'!#REF!</definedName>
    <definedName name="Excel_BuiltIn_Print_Area_3_1_1" localSheetId="19">'B|Slikopleskarska d.'!#REF!</definedName>
    <definedName name="Excel_BuiltIn_Print_Area_3_1_1" localSheetId="15">'B|Stavbno pohi.'!#REF!</definedName>
    <definedName name="Excel_BuiltIn_Print_Area_3_1_1" localSheetId="17">'B|Tlakarska d.'!#REF!</definedName>
    <definedName name="Excel_BuiltIn_Print_Area_3_1_1" localSheetId="22">#REF!</definedName>
    <definedName name="Excel_BuiltIn_Print_Area_3_1_1" localSheetId="1">#REF!</definedName>
    <definedName name="Excel_BuiltIn_Print_Area_3_1_1">#REF!</definedName>
    <definedName name="Excel_BuiltIn_Print_Area_3_1_1_1" localSheetId="8">'A|Betonska d.'!#REF!</definedName>
    <definedName name="Excel_BuiltIn_Print_Area_3_1_1_1" localSheetId="11">'A|Fasada'!$A$1:$F$2</definedName>
    <definedName name="Excel_BuiltIn_Print_Area_3_1_1_1" localSheetId="9">'A|Opaž-tesarska d.'!#REF!</definedName>
    <definedName name="Excel_BuiltIn_Print_Area_3_1_1_1" localSheetId="5">#REF!</definedName>
    <definedName name="Excel_BuiltIn_Print_Area_3_1_1_1" localSheetId="6">'A|Rušitvena d.'!#REF!</definedName>
    <definedName name="Excel_BuiltIn_Print_Area_3_1_1_1" localSheetId="7">'A|Zemeljska d.'!#REF!</definedName>
    <definedName name="Excel_BuiltIn_Print_Area_3_1_1_1" localSheetId="10">'A|Zidarska d.'!#REF!</definedName>
    <definedName name="Excel_BuiltIn_Print_Area_3_1_1_1" localSheetId="16">'B|Estrih'!#REF!</definedName>
    <definedName name="Excel_BuiltIn_Print_Area_3_1_1_1" localSheetId="18">'B|Keramičarska d.'!#REF!</definedName>
    <definedName name="Excel_BuiltIn_Print_Area_3_1_1_1" localSheetId="13">'B|Ključavničarska d.'!#REF!</definedName>
    <definedName name="Excel_BuiltIn_Print_Area_3_1_1_1" localSheetId="12">'B|Krovsko kleparska d.'!$A$1:$F$13</definedName>
    <definedName name="Excel_BuiltIn_Print_Area_3_1_1_1" localSheetId="14">'B|Mizarska d.'!#REF!</definedName>
    <definedName name="Excel_BuiltIn_Print_Area_3_1_1_1" localSheetId="20">'B|Montažerska d. '!#REF!</definedName>
    <definedName name="Excel_BuiltIn_Print_Area_3_1_1_1" localSheetId="21">'B|Oprema kuhinje'!#REF!</definedName>
    <definedName name="Excel_BuiltIn_Print_Area_3_1_1_1" localSheetId="19">'B|Slikopleskarska d.'!#REF!</definedName>
    <definedName name="Excel_BuiltIn_Print_Area_3_1_1_1" localSheetId="15">'B|Stavbno pohi.'!#REF!</definedName>
    <definedName name="Excel_BuiltIn_Print_Area_3_1_1_1" localSheetId="17">'B|Tlakarska d.'!#REF!</definedName>
    <definedName name="Excel_BuiltIn_Print_Area_3_1_1_1" localSheetId="22">#REF!</definedName>
    <definedName name="Excel_BuiltIn_Print_Area_3_1_1_1" localSheetId="1">#REF!</definedName>
    <definedName name="Excel_BuiltIn_Print_Area_3_1_1_1">#REF!</definedName>
    <definedName name="Excel_BuiltIn_Print_Area_3_1_1_1_1" localSheetId="5">(#REF!,#REF!)</definedName>
    <definedName name="Excel_BuiltIn_Print_Area_3_1_1_1_1" localSheetId="22">(#REF!,#REF!)</definedName>
    <definedName name="Excel_BuiltIn_Print_Area_3_1_1_1_1" localSheetId="23">(#REF!,#REF!)</definedName>
    <definedName name="Excel_BuiltIn_Print_Area_3_1_1_1_1">(#REF!,#REF!)</definedName>
    <definedName name="Excel_BuiltIn_Print_Area_4" localSheetId="5">"$#REF!.$A$1:$O$70"</definedName>
    <definedName name="Excel_BuiltIn_Print_Area_4" localSheetId="22">"$#REF!.$A$1:$O$70"</definedName>
    <definedName name="Excel_BuiltIn_Print_Area_4" localSheetId="23">"$#REF!.$A$1:$O$70"</definedName>
    <definedName name="Excel_BuiltIn_Print_Area_4">#REF!</definedName>
    <definedName name="Excel_BuiltIn_Print_Area_4_1" localSheetId="22">#REF!</definedName>
    <definedName name="Excel_BuiltIn_Print_Area_4_1" localSheetId="23">#REF!</definedName>
    <definedName name="Excel_BuiltIn_Print_Area_4_1">#REF!</definedName>
    <definedName name="Excel_BuiltIn_Print_Area_4_1_1" localSheetId="22">#REF!</definedName>
    <definedName name="Excel_BuiltIn_Print_Area_4_1_1">#REF!</definedName>
    <definedName name="Excel_BuiltIn_Print_Area_4_1_1_1" localSheetId="22">#REF!</definedName>
    <definedName name="Excel_BuiltIn_Print_Area_4_1_1_1">#REF!</definedName>
    <definedName name="Excel_BuiltIn_Print_Area_5" localSheetId="5">"$#REF!.$A$1:$N$96"</definedName>
    <definedName name="Excel_BuiltIn_Print_Area_5" localSheetId="22">"$#REF!.$A$1:$N$96"</definedName>
    <definedName name="Excel_BuiltIn_Print_Area_5" localSheetId="23">"$#REF!.$A$1:$N$96"</definedName>
    <definedName name="Excel_BuiltIn_Print_Area_5">#REF!</definedName>
    <definedName name="Excel_BuiltIn_Print_Area_5_1" localSheetId="22">#REF!</definedName>
    <definedName name="Excel_BuiltIn_Print_Area_5_1" localSheetId="23">#REF!</definedName>
    <definedName name="Excel_BuiltIn_Print_Area_5_1">#REF!</definedName>
    <definedName name="Excel_BuiltIn_Print_Area_5_1_1" localSheetId="22">#REF!</definedName>
    <definedName name="Excel_BuiltIn_Print_Area_5_1_1">#REF!</definedName>
    <definedName name="Excel_BuiltIn_Print_Area_5_1_1_1" localSheetId="22">#REF!</definedName>
    <definedName name="Excel_BuiltIn_Print_Area_5_1_1_1">#REF!</definedName>
    <definedName name="Excel_BuiltIn_Print_Area_5_1_1_1_1" localSheetId="22">#REF!</definedName>
    <definedName name="Excel_BuiltIn_Print_Area_5_1_1_1_1">#REF!</definedName>
    <definedName name="Excel_BuiltIn_Print_Area_6_1" localSheetId="22">#REF!</definedName>
    <definedName name="Excel_BuiltIn_Print_Area_6_1">#REF!</definedName>
    <definedName name="Excel_BuiltIn_Print_Area_6_1_1" localSheetId="22">#REF!</definedName>
    <definedName name="Excel_BuiltIn_Print_Area_6_1_1">#REF!</definedName>
    <definedName name="Excel_BuiltIn_Print_Area_7">"$#REF!.$A$1:$J$127"</definedName>
    <definedName name="Excel_BuiltIn_Print_Area_7_1" localSheetId="5">#REF!</definedName>
    <definedName name="Excel_BuiltIn_Print_Area_7_1" localSheetId="22">#REF!</definedName>
    <definedName name="Excel_BuiltIn_Print_Area_7_1" localSheetId="23">#REF!</definedName>
    <definedName name="Excel_BuiltIn_Print_Area_7_1">#REF!</definedName>
    <definedName name="Excel_BuiltIn_Print_Area_7_1_1" localSheetId="22">#REF!</definedName>
    <definedName name="Excel_BuiltIn_Print_Area_7_1_1">#REF!</definedName>
    <definedName name="Excel_BuiltIn_Print_Area_8">"$#REF!.$A$2:$H$69"</definedName>
    <definedName name="Excel_BuiltIn_Print_Area_8_1" localSheetId="5">#REF!</definedName>
    <definedName name="Excel_BuiltIn_Print_Area_8_1" localSheetId="22">#REF!</definedName>
    <definedName name="Excel_BuiltIn_Print_Area_8_1" localSheetId="23">#REF!</definedName>
    <definedName name="Excel_BuiltIn_Print_Area_8_1">#REF!</definedName>
    <definedName name="Excel_BuiltIn_Print_Area_8_1_1" localSheetId="22">#REF!</definedName>
    <definedName name="Excel_BuiltIn_Print_Area_8_1_1">#REF!</definedName>
    <definedName name="Excel_BuiltIn_Print_Area_8_1_1_1" localSheetId="22">#REF!</definedName>
    <definedName name="Excel_BuiltIn_Print_Area_8_1_1_1">#REF!</definedName>
    <definedName name="Excel_BuiltIn_Print_Area_8_1_1_1_1" localSheetId="22">#REF!</definedName>
    <definedName name="Excel_BuiltIn_Print_Area_8_1_1_1_1">#REF!</definedName>
    <definedName name="Excel_BuiltIn_Print_Area_9">"$#REF!.$A$1:$H$64"</definedName>
    <definedName name="Excel_BuiltIn_Print_Area_9_1" localSheetId="5">#REF!</definedName>
    <definedName name="Excel_BuiltIn_Print_Area_9_1" localSheetId="22">#REF!</definedName>
    <definedName name="Excel_BuiltIn_Print_Area_9_1" localSheetId="23">#REF!</definedName>
    <definedName name="Excel_BuiltIn_Print_Area_9_1">#REF!</definedName>
    <definedName name="Excel_BuiltIn_Print_Area_9_1_1" localSheetId="22">#REF!</definedName>
    <definedName name="Excel_BuiltIn_Print_Area_9_1_1">#REF!</definedName>
    <definedName name="Excel_BuiltIn_Print_Area_9_1_1_1" localSheetId="22">#REF!</definedName>
    <definedName name="Excel_BuiltIn_Print_Area_9_1_1_1">#REF!</definedName>
    <definedName name="Excel_BuiltIn_Print_Titles_11" localSheetId="22">#REF!</definedName>
    <definedName name="Excel_BuiltIn_Print_Titles_11">#REF!</definedName>
    <definedName name="Excel_BuiltIn_Print_Titles_12" localSheetId="22">#REF!</definedName>
    <definedName name="Excel_BuiltIn_Print_Titles_12">#REF!</definedName>
    <definedName name="Excel_BuiltIn_Print_Titles_13" localSheetId="22">#REF!</definedName>
    <definedName name="Excel_BuiltIn_Print_Titles_13">#REF!</definedName>
    <definedName name="Excel_BuiltIn_Print_Titles_14" localSheetId="22">#REF!</definedName>
    <definedName name="Excel_BuiltIn_Print_Titles_14">#REF!</definedName>
    <definedName name="Excel_BuiltIn_Print_Titles_15" localSheetId="22">#REF!</definedName>
    <definedName name="Excel_BuiltIn_Print_Titles_15">#REF!</definedName>
    <definedName name="Excel_BuiltIn_Print_Titles_16" localSheetId="22">#REF!</definedName>
    <definedName name="Excel_BuiltIn_Print_Titles_16">#REF!</definedName>
    <definedName name="FAK_MATERIAL" localSheetId="22">#REF!</definedName>
    <definedName name="FAK_MATERIAL">#REF!</definedName>
    <definedName name="FAKTOR_NA_URE" localSheetId="22">#REF!</definedName>
    <definedName name="FAKTOR_NA_URE">#REF!</definedName>
    <definedName name="ff">#REF!</definedName>
    <definedName name="fff">#REF!</definedName>
    <definedName name="frtz">#REF!</definedName>
    <definedName name="hfgh" localSheetId="22">#REF!</definedName>
    <definedName name="hfgh">#REF!</definedName>
    <definedName name="HX" localSheetId="22">#REF!</definedName>
    <definedName name="HX">#REF!</definedName>
    <definedName name="indeks" localSheetId="22">#REF!</definedName>
    <definedName name="indeks">#REF!</definedName>
    <definedName name="izves" localSheetId="22">#REF!</definedName>
    <definedName name="izves">#REF!</definedName>
    <definedName name="izvesek" localSheetId="22">#REF!</definedName>
    <definedName name="izvesek">#REF!</definedName>
    <definedName name="jjjj">#REF!</definedName>
    <definedName name="KALK_URA" localSheetId="22">#REF!</definedName>
    <definedName name="KALK_URA">#REF!</definedName>
    <definedName name="KANALI" localSheetId="22">#REF!</definedName>
    <definedName name="KANALI">#REF!</definedName>
    <definedName name="kanali2" localSheetId="22">#REF!</definedName>
    <definedName name="kanali2">#REF!</definedName>
    <definedName name="kjčl">#REF!</definedName>
    <definedName name="KVSV5328A" localSheetId="22">#REF!</definedName>
    <definedName name="KVSV5328A">#REF!</definedName>
    <definedName name="KVSV5329A" localSheetId="22">#REF!</definedName>
    <definedName name="KVSV5329A">#REF!</definedName>
    <definedName name="likgdfiasgb" localSheetId="22">#REF!</definedName>
    <definedName name="likgdfiasgb">#REF!</definedName>
    <definedName name="lkhg">#REF!</definedName>
    <definedName name="lkiun" localSheetId="22">#REF!</definedName>
    <definedName name="lkiun">#REF!</definedName>
    <definedName name="lll">#REF!</definedName>
    <definedName name="LOD" localSheetId="22">#REF!</definedName>
    <definedName name="LOD">#REF!</definedName>
    <definedName name="loki">#REF!</definedName>
    <definedName name="LOL_14" localSheetId="22">#REF!</definedName>
    <definedName name="LOL_14">#REF!</definedName>
    <definedName name="N">#REF!</definedName>
    <definedName name="NAP" localSheetId="22">#REF!</definedName>
    <definedName name="NAP">#REF!</definedName>
    <definedName name="Naročnik" localSheetId="22">#REF!</definedName>
    <definedName name="Naročnik">#REF!</definedName>
    <definedName name="NIRO" localSheetId="22">#REF!</definedName>
    <definedName name="NIRO">#REF!</definedName>
    <definedName name="NN">#REF!</definedName>
    <definedName name="NNN">#REF!</definedName>
    <definedName name="NNND">#REF!</definedName>
    <definedName name="novo" localSheetId="22">#REF!</definedName>
    <definedName name="novo">#REF!</definedName>
    <definedName name="oddusek" localSheetId="22">#REF!</definedName>
    <definedName name="oddusek">#REF!</definedName>
    <definedName name="OLE_LINK1_10" localSheetId="5">'[1]javljanje CO GARAŽE'!#REF!</definedName>
    <definedName name="OLE_LINK1_10" localSheetId="22">'[1]javljanje CO GARAŽE'!#REF!</definedName>
    <definedName name="OLE_LINK1_10" localSheetId="23">'[1]javljanje CO GARAŽE'!#REF!</definedName>
    <definedName name="OLE_LINK1_10">'[1]javljanje CO GARAŽE'!#REF!</definedName>
    <definedName name="OLE_LINK3_1" localSheetId="5">#REF!</definedName>
    <definedName name="OLE_LINK3_1" localSheetId="22">#REF!</definedName>
    <definedName name="OLE_LINK3_1" localSheetId="23">#REF!</definedName>
    <definedName name="OLE_LINK3_1">#REF!</definedName>
    <definedName name="oprema" localSheetId="22">#REF!</definedName>
    <definedName name="oprema">#REF!</definedName>
    <definedName name="plin" localSheetId="22">#REF!</definedName>
    <definedName name="plin">#REF!</definedName>
    <definedName name="PODATKI" localSheetId="22">#REF!</definedName>
    <definedName name="PODATKI">#REF!</definedName>
    <definedName name="PODATKI_1" localSheetId="22">#REF!</definedName>
    <definedName name="PODATKI_1">#REF!</definedName>
    <definedName name="PODATKI_2" localSheetId="22">#REF!</definedName>
    <definedName name="PODATKI_2">#REF!</definedName>
    <definedName name="PODATKI_3" localSheetId="22">#REF!</definedName>
    <definedName name="PODATKI_3">#REF!</definedName>
    <definedName name="PODATKI_4" localSheetId="22">#REF!</definedName>
    <definedName name="PODATKI_4">#REF!</definedName>
    <definedName name="PODATKI_5" localSheetId="22">#REF!</definedName>
    <definedName name="PODATKI_5">#REF!</definedName>
    <definedName name="PODATKI_6" localSheetId="22">#REF!</definedName>
    <definedName name="PODATKI_6">#REF!</definedName>
    <definedName name="PODATKI_7" localSheetId="22">#REF!</definedName>
    <definedName name="PODATKI_7">#REF!</definedName>
    <definedName name="PODATKI_8" localSheetId="22">#REF!</definedName>
    <definedName name="PODATKI_8">#REF!</definedName>
    <definedName name="PODATKI_9" localSheetId="22">#REF!</definedName>
    <definedName name="PODATKI_9">#REF!</definedName>
    <definedName name="Podjetje" localSheetId="22">#REF!</definedName>
    <definedName name="Podjetje">#REF!</definedName>
    <definedName name="_xlnm.Print_Area" localSheetId="0">'1. stran'!$A$1:$E$37</definedName>
    <definedName name="_xlnm.Print_Area" localSheetId="8">'A|Betonska d.'!$A$1:$J$48</definedName>
    <definedName name="_xlnm.Print_Area" localSheetId="11">'A|Fasada'!$A$1:$J$182</definedName>
    <definedName name="_xlnm.Print_Area" localSheetId="9">'A|Opaž-tesarska d.'!$A$1:$J$24</definedName>
    <definedName name="_xlnm.Print_Area" localSheetId="5">'A|Pripravljalna dela'!$A$1:$J$41</definedName>
    <definedName name="_xlnm.Print_Area" localSheetId="6">'A|Rušitvena d.'!$A$1:$J$124</definedName>
    <definedName name="_xlnm.Print_Area" localSheetId="7">'A|Zemeljska d.'!$A$1:$J$52</definedName>
    <definedName name="_xlnm.Print_Area" localSheetId="10">'A|Zidarska d.'!$A$1:$J$109</definedName>
    <definedName name="_xlnm.Print_Area" localSheetId="16">'B|Estrih'!$A$1:$J$29</definedName>
    <definedName name="_xlnm.Print_Area" localSheetId="18">'B|Keramičarska d.'!$A$1:$J$30</definedName>
    <definedName name="_xlnm.Print_Area" localSheetId="13">'B|Ključavničarska d.'!$A$1:$J$58</definedName>
    <definedName name="_xlnm.Print_Area" localSheetId="12">'B|Krovsko kleparska d.'!$A$1:$J$119</definedName>
    <definedName name="_xlnm.Print_Area" localSheetId="14">'B|Mizarska d.'!$A$1:$J$36</definedName>
    <definedName name="_xlnm.Print_Area" localSheetId="20">'B|Montažerska d. '!$A$1:$J$47</definedName>
    <definedName name="_xlnm.Print_Area" localSheetId="21">'B|Oprema kuhinje'!$A$1:$J$352</definedName>
    <definedName name="_xlnm.Print_Area" localSheetId="19">'B|Slikopleskarska d.'!$A$1:$J$23</definedName>
    <definedName name="_xlnm.Print_Area" localSheetId="15">'B|Stavbno pohi.'!$A$1:$J$519</definedName>
    <definedName name="_xlnm.Print_Area" localSheetId="17">'B|Tlakarska d.'!$A$1:$J$22</definedName>
    <definedName name="_xlnm.Print_Area" localSheetId="22">'E1 - NN priključek'!$A$1:$J$137</definedName>
    <definedName name="_xlnm.Print_Area" localSheetId="23">'E2- NN Električne inštalacije'!$A$1:$J$707</definedName>
    <definedName name="_xlnm.Print_Area" localSheetId="2">Rekapitulacija!$A$1:$I$61</definedName>
    <definedName name="_xlnm.Print_Area" localSheetId="3">'Rekapitulacija-delitev GIMNAZIJ'!$A$1:$I$68</definedName>
    <definedName name="_xlnm.Print_Area" localSheetId="4">'Rekapitulacija-delitev stroškov'!$A$1:$I$50</definedName>
    <definedName name="_xlnm.Print_Area" localSheetId="25">'S 02 - Priključek vode'!$A$1:$J$59</definedName>
    <definedName name="_xlnm.Print_Area" localSheetId="26">'S 03 - Vodovod'!$A$1:$J$163</definedName>
    <definedName name="_xlnm.Print_Area" localSheetId="27">'S 04 - Kanalizacija'!$A$1:$J$70</definedName>
    <definedName name="_xlnm.Print_Area" localSheetId="28">'S 05 - Ogrevanje in hlajenje'!$A$1:$J$128</definedName>
    <definedName name="_xlnm.Print_Area" localSheetId="29">'S 06 - Prezračevanje'!$A$1:$J$168</definedName>
    <definedName name="_xlnm.Print_Area" localSheetId="30">'S 07 - Strojnica'!$A$1:$J$161</definedName>
    <definedName name="_xlnm.Print_Area" localSheetId="31">'S 08 - Gasilniki'!$A$1:$J$17</definedName>
    <definedName name="_xlnm.Print_Area" localSheetId="32">'S 09 -Prezr. kuh. in jedilnice '!$A$1:$J$374</definedName>
    <definedName name="_xlnm.Print_Area" localSheetId="24">'S-01 - Pripravljalna dela'!$A$1:$J$31</definedName>
    <definedName name="_xlnm.Print_Area" localSheetId="1">Uvod!$A$1:$I$34</definedName>
    <definedName name="Ponudba" localSheetId="5">#REF!</definedName>
    <definedName name="Ponudba" localSheetId="22">#REF!</definedName>
    <definedName name="Ponudba" localSheetId="23">#REF!</definedName>
    <definedName name="Ponudba">#REF!</definedName>
    <definedName name="POO" localSheetId="22">#REF!</definedName>
    <definedName name="POO">#REF!</definedName>
    <definedName name="postavke" localSheetId="22">#REF!</definedName>
    <definedName name="postavke">#REF!</definedName>
    <definedName name="PPENT" localSheetId="22">#REF!</definedName>
    <definedName name="PPENT">#REF!</definedName>
    <definedName name="PPVOL" localSheetId="22">#REF!</definedName>
    <definedName name="PPVOL">#REF!</definedName>
    <definedName name="Print_Area_MI" localSheetId="22">#REF!</definedName>
    <definedName name="Print_Area_MI">#REF!</definedName>
    <definedName name="Print_Area_MI_10" localSheetId="22">#REF!</definedName>
    <definedName name="Print_Area_MI_10">#REF!</definedName>
    <definedName name="Print_Area_MI_11" localSheetId="22">#REF!</definedName>
    <definedName name="Print_Area_MI_11">#REF!</definedName>
    <definedName name="Print_Area_MI_12" localSheetId="22">#REF!</definedName>
    <definedName name="Print_Area_MI_12">#REF!</definedName>
    <definedName name="Print_Area_MI_13" localSheetId="22">#REF!</definedName>
    <definedName name="Print_Area_MI_13">#REF!</definedName>
    <definedName name="Print_Area_MI_14" localSheetId="22">#REF!</definedName>
    <definedName name="Print_Area_MI_14">#REF!</definedName>
    <definedName name="Print_Area_MI_15" localSheetId="22">#REF!</definedName>
    <definedName name="Print_Area_MI_15">#REF!</definedName>
    <definedName name="Print_Area_MI_16" localSheetId="22">#REF!</definedName>
    <definedName name="Print_Area_MI_16">#REF!</definedName>
    <definedName name="Print_Area_MI_17" localSheetId="22">#REF!</definedName>
    <definedName name="Print_Area_MI_17">#REF!</definedName>
    <definedName name="Print_Area_MI_18" localSheetId="22">#REF!</definedName>
    <definedName name="Print_Area_MI_18">#REF!</definedName>
    <definedName name="Print_Area_MI_19" localSheetId="22">#REF!</definedName>
    <definedName name="Print_Area_MI_19">#REF!</definedName>
    <definedName name="Print_Area_MI_20" localSheetId="22">#REF!</definedName>
    <definedName name="Print_Area_MI_20">#REF!</definedName>
    <definedName name="Print_Area_MI2" localSheetId="22">#REF!</definedName>
    <definedName name="Print_Area_MI2">#REF!</definedName>
    <definedName name="pro" localSheetId="22">[2]SISTEMI!#REF!</definedName>
    <definedName name="pro">[2]SISTEMI!#REF!</definedName>
    <definedName name="PROC_MATERIAL" localSheetId="5">#REF!</definedName>
    <definedName name="PROC_MATERIAL" localSheetId="22">#REF!</definedName>
    <definedName name="PROC_MATERIAL" localSheetId="23">#REF!</definedName>
    <definedName name="PROC_MATERIAL">#REF!</definedName>
    <definedName name="proi" localSheetId="5">[2]SISTEMI!#REF!</definedName>
    <definedName name="proi" localSheetId="22">[2]SISTEMI!#REF!</definedName>
    <definedName name="proi" localSheetId="23">[2]SISTEMI!#REF!</definedName>
    <definedName name="proi">[2]SISTEMI!#REF!</definedName>
    <definedName name="qqqqqqqqqqqqqqqqqqq" localSheetId="5">#REF!</definedName>
    <definedName name="qqqqqqqqqqqqqqqqqqq" localSheetId="22">#REF!</definedName>
    <definedName name="qqqqqqqqqqqqqqqqqqq" localSheetId="23">#REF!</definedName>
    <definedName name="qqqqqqqqqqqqqqqqqqq">#REF!</definedName>
    <definedName name="sdfg" localSheetId="22">#REF!</definedName>
    <definedName name="sdfg">#REF!</definedName>
    <definedName name="sfbet" localSheetId="5">(#REF!,#REF!)</definedName>
    <definedName name="sfbet" localSheetId="22">(#REF!,#REF!)</definedName>
    <definedName name="sfbet" localSheetId="23">(#REF!,#REF!)</definedName>
    <definedName name="sfbet">(#REF!,#REF!)</definedName>
    <definedName name="SKUPAJ_AKUMULACIJA" localSheetId="5">#REF!</definedName>
    <definedName name="SKUPAJ_AKUMULACIJA" localSheetId="22">#REF!</definedName>
    <definedName name="SKUPAJ_AKUMULACIJA" localSheetId="23">#REF!</definedName>
    <definedName name="SKUPAJ_AKUMULACIJA">#REF!</definedName>
    <definedName name="SKUPAJ_BRUTO_MATERIAL" localSheetId="22">#REF!</definedName>
    <definedName name="SKUPAJ_BRUTO_MATERIAL">#REF!</definedName>
    <definedName name="SKUPAJ_DELO" localSheetId="22">#REF!</definedName>
    <definedName name="SKUPAJ_DELO">#REF!</definedName>
    <definedName name="SKUPAJ_DODATEK_NA_MATERIAL" localSheetId="22">#REF!</definedName>
    <definedName name="SKUPAJ_DODATEK_NA_MATERIAL">#REF!</definedName>
    <definedName name="SKUPAJ_NETO_MATERIAL" localSheetId="22">#REF!</definedName>
    <definedName name="SKUPAJ_NETO_MATERIAL">#REF!</definedName>
    <definedName name="SKUPAJ_PREDRAČUN" localSheetId="22">#REF!</definedName>
    <definedName name="SKUPAJ_PREDRAČUN">#REF!</definedName>
    <definedName name="SKUPAJ_ŠT_UR" localSheetId="22">#REF!</definedName>
    <definedName name="SKUPAJ_ŠT_UR">#REF!</definedName>
    <definedName name="svetilka" localSheetId="22">#REF!</definedName>
    <definedName name="svetilka">#REF!</definedName>
    <definedName name="TEKOM" localSheetId="22">#REF!</definedName>
    <definedName name="TEKOM">#REF!</definedName>
    <definedName name="test">'[3]specif. POŽAR sklop 2'!$B$1:$C$6</definedName>
    <definedName name="_xlnm.Print_Titles" localSheetId="5">'A|Pripravljalna dela'!$5:$5</definedName>
    <definedName name="_xlnm.Print_Titles" localSheetId="22">'E1 - NN priključek'!$3:$3</definedName>
    <definedName name="_xlnm.Print_Titles" localSheetId="23">'E2- NN Električne inštalacije'!$3:$3</definedName>
    <definedName name="_xlnm.Print_Titles" localSheetId="25">'S 02 - Priključek vode'!$4:$4</definedName>
    <definedName name="_xlnm.Print_Titles" localSheetId="24">'S-01 - Pripravljalna dela'!$4:$4</definedName>
    <definedName name="totem" localSheetId="5">#REF!</definedName>
    <definedName name="totem" localSheetId="22">#REF!</definedName>
    <definedName name="totem" localSheetId="23">#REF!</definedName>
    <definedName name="totem">#REF!</definedName>
    <definedName name="totm" localSheetId="22">#REF!</definedName>
    <definedName name="totm">#REF!</definedName>
    <definedName name="tt" localSheetId="22">#REF!</definedName>
    <definedName name="tt">#REF!</definedName>
    <definedName name="VISZR" localSheetId="22">#REF!</definedName>
    <definedName name="VISZR">#REF!</definedName>
    <definedName name="vlom1" localSheetId="22">#REF!</definedName>
    <definedName name="vlom1">#REF!</definedName>
    <definedName name="Vrednost_z_DDV" localSheetId="22">#REF!</definedName>
    <definedName name="Vrednost_z_DDV">#REF!</definedName>
    <definedName name="vv">[4]Rekapitulacija!$D$40</definedName>
    <definedName name="x" localSheetId="5">#REF!</definedName>
    <definedName name="x" localSheetId="22">#REF!</definedName>
    <definedName name="x" localSheetId="23">#REF!</definedName>
    <definedName name="x">#REF!</definedName>
    <definedName name="xx">'[5]CEHLKL-6-12'!$B$12:$H$997</definedName>
    <definedName name="Y" localSheetId="5">#REF!</definedName>
    <definedName name="Y" localSheetId="22">#REF!</definedName>
    <definedName name="Y" localSheetId="23">#REF!</definedName>
    <definedName name="Y">#REF!</definedName>
    <definedName name="YY">'[6]CEHLKL-6-12'!$B$12:$H$997</definedName>
    <definedName name="Za" localSheetId="5">#REF!</definedName>
    <definedName name="Za" localSheetId="22">#REF!</definedName>
    <definedName name="Za" localSheetId="23">#REF!</definedName>
    <definedName name="Za">#REF!</definedName>
    <definedName name="zastavka" localSheetId="22">#REF!</definedName>
    <definedName name="zastavka">#REF!</definedName>
    <definedName name="_xlnm.Database">[7]Sottocentrale!$A$2:$H$1009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13" i="16" l="1"/>
  <c r="F32" i="14"/>
  <c r="F31" i="14"/>
  <c r="F33" i="14"/>
  <c r="F30" i="14"/>
  <c r="F29" i="14"/>
  <c r="F26" i="14"/>
  <c r="F25" i="14"/>
  <c r="F24" i="14"/>
  <c r="F21" i="14"/>
  <c r="F20" i="14"/>
  <c r="F19" i="14"/>
  <c r="B47" i="74"/>
  <c r="B40" i="74"/>
  <c r="B39" i="74"/>
  <c r="B38" i="74"/>
  <c r="B37" i="74"/>
  <c r="B36" i="74"/>
  <c r="B34" i="74"/>
  <c r="B33" i="74"/>
  <c r="B32" i="74"/>
  <c r="B30" i="74"/>
  <c r="B24" i="74"/>
  <c r="B23" i="74"/>
  <c r="B21" i="74"/>
  <c r="B19" i="74"/>
  <c r="B18" i="74"/>
  <c r="B16" i="74"/>
  <c r="B7" i="74"/>
  <c r="B3" i="74"/>
  <c r="B2" i="74"/>
  <c r="B1" i="74"/>
  <c r="F16" i="10"/>
  <c r="I12" i="10" s="1"/>
  <c r="I22" i="74" s="1"/>
  <c r="F36" i="9"/>
  <c r="F38" i="9"/>
  <c r="F37" i="9"/>
  <c r="F20" i="9"/>
  <c r="F67" i="13"/>
  <c r="F77" i="13"/>
  <c r="F71" i="13"/>
  <c r="F63" i="13"/>
  <c r="F81" i="13"/>
  <c r="F57" i="13"/>
  <c r="F53" i="13"/>
  <c r="F47" i="13"/>
  <c r="F43" i="13"/>
  <c r="F39" i="13"/>
  <c r="F31" i="13"/>
  <c r="F27" i="13"/>
  <c r="F88" i="6"/>
  <c r="F84" i="6"/>
  <c r="F80" i="6"/>
  <c r="F113" i="13"/>
  <c r="F115" i="13"/>
  <c r="F168" i="12"/>
  <c r="F72" i="12"/>
  <c r="F92" i="12"/>
  <c r="F155" i="12"/>
  <c r="F132" i="12"/>
  <c r="F32" i="12"/>
  <c r="F20" i="12"/>
  <c r="F14" i="12"/>
  <c r="F31" i="58"/>
  <c r="I13" i="58" s="1"/>
  <c r="I15" i="74" s="1"/>
  <c r="I12" i="12" l="1"/>
  <c r="I25" i="74" s="1"/>
  <c r="I12" i="6"/>
  <c r="I17" i="74" s="1"/>
  <c r="F265" i="16" l="1"/>
  <c r="F235" i="16"/>
  <c r="F130" i="69"/>
  <c r="F293" i="73"/>
  <c r="I13" i="16" l="1"/>
  <c r="I35" i="74" s="1"/>
  <c r="F111" i="13"/>
  <c r="F112" i="12"/>
  <c r="F117" i="13"/>
  <c r="I12" i="13" s="1"/>
  <c r="I31" i="74" s="1"/>
  <c r="F162" i="12"/>
  <c r="F62" i="12"/>
  <c r="F17" i="71" l="1"/>
  <c r="F135" i="72"/>
  <c r="F20" i="10"/>
  <c r="I2" i="10" s="1"/>
  <c r="F14" i="10"/>
  <c r="I4" i="10" s="1"/>
  <c r="F25" i="13"/>
  <c r="F29" i="13"/>
  <c r="F33" i="13"/>
  <c r="F35" i="13"/>
  <c r="F37" i="13"/>
  <c r="F41" i="13"/>
  <c r="F45" i="13"/>
  <c r="F49" i="13"/>
  <c r="F51" i="13"/>
  <c r="F55" i="13"/>
  <c r="F59" i="13"/>
  <c r="F61" i="13"/>
  <c r="F69" i="13"/>
  <c r="F73" i="13"/>
  <c r="F75" i="13"/>
  <c r="F79" i="13"/>
  <c r="F89" i="13"/>
  <c r="F91" i="13"/>
  <c r="F93" i="13"/>
  <c r="F95" i="13"/>
  <c r="F97" i="13"/>
  <c r="F99" i="13"/>
  <c r="F101" i="13"/>
  <c r="F103" i="13"/>
  <c r="F109" i="13"/>
  <c r="F105" i="13"/>
  <c r="F107" i="13"/>
  <c r="F403" i="16"/>
  <c r="F448" i="16"/>
  <c r="F458" i="16"/>
  <c r="F44" i="63"/>
  <c r="F53" i="65"/>
  <c r="H53" i="65" s="1"/>
  <c r="F52" i="65"/>
  <c r="H52" i="65"/>
  <c r="F508" i="16"/>
  <c r="F372" i="69"/>
  <c r="F370" i="69"/>
  <c r="F368" i="69"/>
  <c r="F366" i="69"/>
  <c r="F364" i="69"/>
  <c r="F362" i="69"/>
  <c r="F360" i="69"/>
  <c r="F358" i="69"/>
  <c r="F355" i="69"/>
  <c r="F353" i="69"/>
  <c r="F351" i="69"/>
  <c r="F349" i="69"/>
  <c r="F347" i="69"/>
  <c r="F345" i="69"/>
  <c r="F344" i="69"/>
  <c r="F343" i="69"/>
  <c r="F342" i="69"/>
  <c r="F341" i="69"/>
  <c r="F338" i="69"/>
  <c r="F337" i="69"/>
  <c r="F336" i="69"/>
  <c r="F333" i="69"/>
  <c r="F332" i="69"/>
  <c r="F329" i="69"/>
  <c r="F328" i="69"/>
  <c r="F327" i="69"/>
  <c r="F326" i="69"/>
  <c r="F325" i="69"/>
  <c r="F324" i="69"/>
  <c r="F321" i="69"/>
  <c r="F320" i="69"/>
  <c r="F319" i="69"/>
  <c r="F318" i="69"/>
  <c r="F317" i="69"/>
  <c r="F316" i="69"/>
  <c r="F315" i="69"/>
  <c r="F314" i="69"/>
  <c r="F313" i="69"/>
  <c r="F312" i="69"/>
  <c r="F311" i="69"/>
  <c r="F310" i="69"/>
  <c r="F302" i="69"/>
  <c r="F298" i="69"/>
  <c r="F290" i="69"/>
  <c r="F284" i="69"/>
  <c r="F233" i="69"/>
  <c r="F230" i="69"/>
  <c r="F224" i="69"/>
  <c r="F219" i="69"/>
  <c r="F210" i="69"/>
  <c r="F205" i="69"/>
  <c r="F200" i="69"/>
  <c r="F195" i="69"/>
  <c r="F185" i="69"/>
  <c r="F174" i="69"/>
  <c r="F165" i="69"/>
  <c r="F162" i="69"/>
  <c r="F158" i="69"/>
  <c r="F153" i="69"/>
  <c r="F126" i="69"/>
  <c r="F125" i="69"/>
  <c r="F124" i="69"/>
  <c r="F123" i="69"/>
  <c r="F122" i="69"/>
  <c r="F121" i="69"/>
  <c r="F118" i="69"/>
  <c r="F117" i="69"/>
  <c r="F116" i="69"/>
  <c r="F115" i="69"/>
  <c r="F114" i="69"/>
  <c r="F113" i="69"/>
  <c r="F112" i="69"/>
  <c r="F111" i="69"/>
  <c r="F110" i="69"/>
  <c r="F109" i="69"/>
  <c r="F108" i="69"/>
  <c r="F95" i="69"/>
  <c r="F81" i="69"/>
  <c r="F73" i="69"/>
  <c r="F53" i="69"/>
  <c r="I11" i="69" s="1"/>
  <c r="F48" i="69"/>
  <c r="F41" i="69"/>
  <c r="F34" i="69"/>
  <c r="F18" i="69"/>
  <c r="F159" i="67"/>
  <c r="F157" i="67"/>
  <c r="F155" i="67"/>
  <c r="F153" i="67"/>
  <c r="F151" i="67"/>
  <c r="F149" i="67"/>
  <c r="F147" i="67"/>
  <c r="F145" i="67"/>
  <c r="F143" i="67"/>
  <c r="F141" i="67"/>
  <c r="F139" i="67"/>
  <c r="F137" i="67"/>
  <c r="F135" i="67"/>
  <c r="F133" i="67"/>
  <c r="F131" i="67"/>
  <c r="F129" i="67"/>
  <c r="F127" i="67"/>
  <c r="F125" i="67"/>
  <c r="F123" i="67"/>
  <c r="F121" i="67"/>
  <c r="F119" i="67"/>
  <c r="F117" i="67"/>
  <c r="F115" i="67"/>
  <c r="F111" i="67"/>
  <c r="F107" i="67"/>
  <c r="F105" i="67"/>
  <c r="F103" i="67"/>
  <c r="F102" i="67"/>
  <c r="F99" i="67"/>
  <c r="F98" i="67"/>
  <c r="F95" i="67"/>
  <c r="F94" i="67"/>
  <c r="F93" i="67"/>
  <c r="F90" i="67"/>
  <c r="F89" i="67"/>
  <c r="F88" i="67"/>
  <c r="F87" i="67"/>
  <c r="F84" i="67"/>
  <c r="F83" i="67"/>
  <c r="F82" i="67"/>
  <c r="F81" i="67"/>
  <c r="F80" i="67"/>
  <c r="F79" i="67"/>
  <c r="F76" i="67"/>
  <c r="F75" i="67"/>
  <c r="F72" i="67"/>
  <c r="F71" i="67"/>
  <c r="F70" i="67"/>
  <c r="F69" i="67"/>
  <c r="F68" i="67"/>
  <c r="F67" i="67"/>
  <c r="F64" i="67"/>
  <c r="F63" i="67"/>
  <c r="F62" i="67"/>
  <c r="F61" i="67"/>
  <c r="F58" i="67"/>
  <c r="F57" i="67"/>
  <c r="F56" i="67"/>
  <c r="F53" i="67"/>
  <c r="F51" i="67"/>
  <c r="F50" i="67"/>
  <c r="F49" i="67"/>
  <c r="F48" i="67"/>
  <c r="F47" i="67"/>
  <c r="F46" i="67"/>
  <c r="F45" i="67"/>
  <c r="F42" i="67"/>
  <c r="F40" i="67"/>
  <c r="F39" i="67"/>
  <c r="F38" i="67"/>
  <c r="F37" i="67"/>
  <c r="F36" i="67"/>
  <c r="F35" i="67"/>
  <c r="F34" i="67"/>
  <c r="F33" i="67"/>
  <c r="F32" i="67"/>
  <c r="F31" i="67"/>
  <c r="F28" i="67"/>
  <c r="F27" i="67"/>
  <c r="F21" i="67"/>
  <c r="F19" i="67"/>
  <c r="F17" i="67"/>
  <c r="F15" i="67"/>
  <c r="F166" i="66"/>
  <c r="F164" i="66"/>
  <c r="F162" i="66"/>
  <c r="F160" i="66"/>
  <c r="F158" i="66"/>
  <c r="F156" i="66"/>
  <c r="F154" i="66"/>
  <c r="F152" i="66"/>
  <c r="F150" i="66"/>
  <c r="F148" i="66"/>
  <c r="F147" i="66"/>
  <c r="F144" i="66"/>
  <c r="F143" i="66"/>
  <c r="F142" i="66"/>
  <c r="F141" i="66"/>
  <c r="F140" i="66"/>
  <c r="F139" i="66"/>
  <c r="F138" i="66"/>
  <c r="F137" i="66"/>
  <c r="F135" i="66"/>
  <c r="F134" i="66"/>
  <c r="F133" i="66"/>
  <c r="F132" i="66"/>
  <c r="F131" i="66"/>
  <c r="F130" i="66"/>
  <c r="F127" i="66"/>
  <c r="F125" i="66"/>
  <c r="F124" i="66"/>
  <c r="F123" i="66"/>
  <c r="F122" i="66"/>
  <c r="F121" i="66"/>
  <c r="F120" i="66"/>
  <c r="F117" i="66"/>
  <c r="F116" i="66"/>
  <c r="F115" i="66"/>
  <c r="F114" i="66"/>
  <c r="F113" i="66"/>
  <c r="F110" i="66"/>
  <c r="F108" i="66"/>
  <c r="F107" i="66"/>
  <c r="F106" i="66"/>
  <c r="F105" i="66"/>
  <c r="F104" i="66"/>
  <c r="F103" i="66"/>
  <c r="F95" i="66"/>
  <c r="F60" i="66"/>
  <c r="F11" i="66"/>
  <c r="F126" i="65"/>
  <c r="F124" i="65"/>
  <c r="F122" i="65"/>
  <c r="F120" i="65"/>
  <c r="F118" i="65"/>
  <c r="F116" i="65"/>
  <c r="F114" i="65"/>
  <c r="F112" i="65"/>
  <c r="F110" i="65"/>
  <c r="F108" i="65"/>
  <c r="F106" i="65"/>
  <c r="F105" i="65"/>
  <c r="F102" i="65"/>
  <c r="F101" i="65"/>
  <c r="F100" i="65"/>
  <c r="F99" i="65"/>
  <c r="F98" i="65"/>
  <c r="F97" i="65"/>
  <c r="F94" i="65"/>
  <c r="F92" i="65"/>
  <c r="F90" i="65"/>
  <c r="F88" i="65"/>
  <c r="F86" i="65"/>
  <c r="F84" i="65"/>
  <c r="F82" i="65"/>
  <c r="F80" i="65"/>
  <c r="F79" i="65"/>
  <c r="F78" i="65"/>
  <c r="F75" i="65"/>
  <c r="F74" i="65"/>
  <c r="F73" i="65"/>
  <c r="F72" i="65"/>
  <c r="F71" i="65"/>
  <c r="F68" i="65"/>
  <c r="F67" i="65"/>
  <c r="F64" i="65"/>
  <c r="F63" i="65"/>
  <c r="F62" i="65"/>
  <c r="F59" i="65"/>
  <c r="F58" i="65"/>
  <c r="F57" i="65"/>
  <c r="F56" i="65"/>
  <c r="F55" i="65"/>
  <c r="F54" i="65"/>
  <c r="F49" i="65"/>
  <c r="F47" i="65"/>
  <c r="F45" i="65"/>
  <c r="F42" i="65"/>
  <c r="F41" i="65"/>
  <c r="F40" i="65"/>
  <c r="F39" i="65"/>
  <c r="F38" i="65"/>
  <c r="F37" i="65"/>
  <c r="F36" i="65"/>
  <c r="F35" i="65"/>
  <c r="F34" i="65"/>
  <c r="F33" i="65"/>
  <c r="F32" i="65"/>
  <c r="F31" i="65"/>
  <c r="F30" i="65"/>
  <c r="F29" i="65"/>
  <c r="F28" i="65"/>
  <c r="F27" i="65"/>
  <c r="F26" i="65"/>
  <c r="F25" i="65"/>
  <c r="F24" i="65"/>
  <c r="F23" i="65"/>
  <c r="F22" i="65"/>
  <c r="F21" i="65"/>
  <c r="F20" i="65"/>
  <c r="F19" i="65"/>
  <c r="F18" i="65"/>
  <c r="F17" i="65"/>
  <c r="F16" i="65"/>
  <c r="F15" i="65"/>
  <c r="F14" i="65"/>
  <c r="F13" i="65"/>
  <c r="F66" i="64"/>
  <c r="F64" i="64"/>
  <c r="F62" i="64"/>
  <c r="F59" i="64"/>
  <c r="F57" i="64"/>
  <c r="F55" i="64"/>
  <c r="F54" i="64"/>
  <c r="F53" i="64"/>
  <c r="F50" i="64"/>
  <c r="F48" i="64"/>
  <c r="F46" i="64"/>
  <c r="F44" i="64"/>
  <c r="F42" i="64"/>
  <c r="F40" i="64"/>
  <c r="F38" i="64"/>
  <c r="F36" i="64"/>
  <c r="F34" i="64"/>
  <c r="F33" i="64"/>
  <c r="F32" i="64"/>
  <c r="F29" i="64"/>
  <c r="F27" i="64"/>
  <c r="F26" i="64"/>
  <c r="F25" i="64"/>
  <c r="F22" i="64"/>
  <c r="F19" i="64"/>
  <c r="F17" i="64"/>
  <c r="F15" i="64"/>
  <c r="F14" i="64"/>
  <c r="F13" i="64"/>
  <c r="F12" i="64"/>
  <c r="F11" i="64"/>
  <c r="F10" i="64"/>
  <c r="F128" i="63"/>
  <c r="F161" i="63"/>
  <c r="F159" i="63"/>
  <c r="F157" i="63"/>
  <c r="F155" i="63"/>
  <c r="F153" i="63"/>
  <c r="F151" i="63"/>
  <c r="F148" i="63"/>
  <c r="F146" i="63"/>
  <c r="F144" i="63"/>
  <c r="F142" i="63"/>
  <c r="F141" i="63"/>
  <c r="F126" i="63"/>
  <c r="F124" i="63"/>
  <c r="F122" i="63"/>
  <c r="F120" i="63"/>
  <c r="F115" i="63"/>
  <c r="F113" i="63"/>
  <c r="F111" i="63"/>
  <c r="F109" i="63"/>
  <c r="F107" i="63"/>
  <c r="I8" i="63" s="1"/>
  <c r="F105" i="63"/>
  <c r="F104" i="63"/>
  <c r="F103" i="63"/>
  <c r="F102" i="63"/>
  <c r="F101" i="63"/>
  <c r="F100" i="63"/>
  <c r="F97" i="63"/>
  <c r="F96" i="63"/>
  <c r="F93" i="63"/>
  <c r="F92" i="63"/>
  <c r="F91" i="63"/>
  <c r="F90" i="63"/>
  <c r="F89" i="63"/>
  <c r="F86" i="63"/>
  <c r="F85" i="63"/>
  <c r="F84" i="63"/>
  <c r="F81" i="63"/>
  <c r="F80" i="63"/>
  <c r="F79" i="63"/>
  <c r="F78" i="63"/>
  <c r="F77" i="63"/>
  <c r="F76" i="63"/>
  <c r="F75" i="63"/>
  <c r="F72" i="63"/>
  <c r="F70" i="63"/>
  <c r="F68" i="63"/>
  <c r="F58" i="63"/>
  <c r="F48" i="63"/>
  <c r="F39" i="63"/>
  <c r="F34" i="63"/>
  <c r="F32" i="63"/>
  <c r="F28" i="63"/>
  <c r="F26" i="63"/>
  <c r="F20" i="63"/>
  <c r="F12" i="63"/>
  <c r="F57" i="62"/>
  <c r="F55" i="62"/>
  <c r="F53" i="62"/>
  <c r="F51" i="62"/>
  <c r="F49" i="62"/>
  <c r="F47" i="62"/>
  <c r="F45" i="62"/>
  <c r="F43" i="62"/>
  <c r="F41" i="62"/>
  <c r="F39" i="62"/>
  <c r="F37" i="62"/>
  <c r="F29" i="62"/>
  <c r="F27" i="62"/>
  <c r="F25" i="62"/>
  <c r="F23" i="62"/>
  <c r="F21" i="62"/>
  <c r="F19" i="62"/>
  <c r="F17" i="62"/>
  <c r="F15" i="62"/>
  <c r="F13" i="62"/>
  <c r="F11" i="62"/>
  <c r="F9" i="62"/>
  <c r="F14" i="61"/>
  <c r="F217" i="16"/>
  <c r="F211" i="16"/>
  <c r="F503" i="16"/>
  <c r="F129" i="73"/>
  <c r="B40" i="5"/>
  <c r="F26" i="16"/>
  <c r="F32" i="16"/>
  <c r="F38" i="16"/>
  <c r="F44" i="16"/>
  <c r="F50" i="16"/>
  <c r="F57" i="16"/>
  <c r="F64" i="16"/>
  <c r="F71" i="16"/>
  <c r="F78" i="16"/>
  <c r="F85" i="16"/>
  <c r="F92" i="16"/>
  <c r="F99" i="16"/>
  <c r="F106" i="16"/>
  <c r="F113" i="16"/>
  <c r="F120" i="16"/>
  <c r="F127" i="16"/>
  <c r="F134" i="16"/>
  <c r="F141" i="16"/>
  <c r="F148" i="16"/>
  <c r="F155" i="16"/>
  <c r="F162" i="16"/>
  <c r="F169" i="16"/>
  <c r="F176" i="16"/>
  <c r="F183" i="16"/>
  <c r="F190" i="16"/>
  <c r="F197" i="16"/>
  <c r="F204" i="16"/>
  <c r="F223" i="16"/>
  <c r="F229" i="16"/>
  <c r="F241" i="16"/>
  <c r="F247" i="16"/>
  <c r="F253" i="16"/>
  <c r="F259" i="16"/>
  <c r="F271" i="16"/>
  <c r="F278" i="16"/>
  <c r="F285" i="16"/>
  <c r="F292" i="16"/>
  <c r="F298" i="16"/>
  <c r="F304" i="16"/>
  <c r="F310" i="16"/>
  <c r="F317" i="16"/>
  <c r="F323" i="16"/>
  <c r="F332" i="16"/>
  <c r="F337" i="16"/>
  <c r="F343" i="16"/>
  <c r="F348" i="16"/>
  <c r="F483" i="16"/>
  <c r="F18" i="10"/>
  <c r="I3" i="10" s="1"/>
  <c r="F597" i="73"/>
  <c r="F606" i="73"/>
  <c r="F699" i="73"/>
  <c r="F698" i="73"/>
  <c r="F452" i="73"/>
  <c r="F451" i="73"/>
  <c r="F339" i="73"/>
  <c r="F338" i="73"/>
  <c r="F144" i="73"/>
  <c r="F143" i="73"/>
  <c r="F111" i="73"/>
  <c r="I8" i="73" s="1"/>
  <c r="F110" i="73"/>
  <c r="F107" i="73"/>
  <c r="F106" i="73"/>
  <c r="F68" i="73"/>
  <c r="F67" i="73"/>
  <c r="F59" i="73"/>
  <c r="F58" i="73"/>
  <c r="F705" i="73"/>
  <c r="F702" i="73"/>
  <c r="F695" i="73"/>
  <c r="F692" i="73"/>
  <c r="F685" i="73"/>
  <c r="F682" i="73"/>
  <c r="F679" i="73"/>
  <c r="F668" i="73"/>
  <c r="F665" i="73"/>
  <c r="F662" i="73"/>
  <c r="F659" i="73"/>
  <c r="F654" i="73"/>
  <c r="F651" i="73"/>
  <c r="F648" i="73"/>
  <c r="F645" i="73"/>
  <c r="F642" i="73"/>
  <c r="F639" i="73"/>
  <c r="F636" i="73"/>
  <c r="F631" i="73"/>
  <c r="F628" i="73"/>
  <c r="F625" i="73"/>
  <c r="F620" i="73"/>
  <c r="F617" i="73"/>
  <c r="F612" i="73"/>
  <c r="F609" i="73"/>
  <c r="D609" i="73"/>
  <c r="F603" i="73"/>
  <c r="F600" i="73"/>
  <c r="F594" i="73"/>
  <c r="D591" i="73"/>
  <c r="F591" i="73"/>
  <c r="F588" i="73"/>
  <c r="F585" i="73"/>
  <c r="D585" i="73"/>
  <c r="F582" i="73"/>
  <c r="D579" i="73"/>
  <c r="F579" i="73"/>
  <c r="F576" i="73"/>
  <c r="D576" i="73"/>
  <c r="F573" i="73"/>
  <c r="D570" i="73"/>
  <c r="F570" i="73"/>
  <c r="F567" i="73"/>
  <c r="D567" i="73"/>
  <c r="F562" i="73"/>
  <c r="D557" i="73"/>
  <c r="F557" i="73"/>
  <c r="F552" i="73"/>
  <c r="F549" i="73"/>
  <c r="I6" i="73" s="1"/>
  <c r="F544" i="73"/>
  <c r="F541" i="73"/>
  <c r="F538" i="73"/>
  <c r="F535" i="73"/>
  <c r="F532" i="73"/>
  <c r="F529" i="73"/>
  <c r="F526" i="73"/>
  <c r="F523" i="73"/>
  <c r="F518" i="73"/>
  <c r="F515" i="73"/>
  <c r="F512" i="73"/>
  <c r="F508" i="73"/>
  <c r="F504" i="73"/>
  <c r="F503" i="73"/>
  <c r="F502" i="73"/>
  <c r="F499" i="73"/>
  <c r="F496" i="73"/>
  <c r="F493" i="73"/>
  <c r="F490" i="73"/>
  <c r="F487" i="73"/>
  <c r="F484" i="73"/>
  <c r="F481" i="73"/>
  <c r="F478" i="73"/>
  <c r="F475" i="73"/>
  <c r="F472" i="73"/>
  <c r="F469" i="73"/>
  <c r="F466" i="73"/>
  <c r="F463" i="73"/>
  <c r="F460" i="73"/>
  <c r="F457" i="73"/>
  <c r="F448" i="73"/>
  <c r="F445" i="73"/>
  <c r="F442" i="73"/>
  <c r="F439" i="73"/>
  <c r="F436" i="73"/>
  <c r="F433" i="73"/>
  <c r="F430" i="73"/>
  <c r="F427" i="73"/>
  <c r="F420" i="73"/>
  <c r="F417" i="73"/>
  <c r="F414" i="73"/>
  <c r="F411" i="73"/>
  <c r="F408" i="73"/>
  <c r="F405" i="73"/>
  <c r="F402" i="73"/>
  <c r="F399" i="73"/>
  <c r="F394" i="73"/>
  <c r="F391" i="73"/>
  <c r="F388" i="73"/>
  <c r="F385" i="73"/>
  <c r="F382" i="73"/>
  <c r="F379" i="73"/>
  <c r="F376" i="73"/>
  <c r="F373" i="73"/>
  <c r="F368" i="73"/>
  <c r="F365" i="73"/>
  <c r="F362" i="73"/>
  <c r="F359" i="73"/>
  <c r="F356" i="73"/>
  <c r="F353" i="73"/>
  <c r="F350" i="73"/>
  <c r="F347" i="73"/>
  <c r="F344" i="73"/>
  <c r="F335" i="73"/>
  <c r="F332" i="73"/>
  <c r="F329" i="73"/>
  <c r="F326" i="73"/>
  <c r="F323" i="73"/>
  <c r="F320" i="73"/>
  <c r="F317" i="73"/>
  <c r="F314" i="73"/>
  <c r="F311" i="73"/>
  <c r="F308" i="73"/>
  <c r="F305" i="73"/>
  <c r="F302" i="73"/>
  <c r="F299" i="73"/>
  <c r="F296" i="73"/>
  <c r="F290" i="73"/>
  <c r="F287" i="73"/>
  <c r="F284" i="73"/>
  <c r="F277" i="73"/>
  <c r="F274" i="73"/>
  <c r="F271" i="73"/>
  <c r="F268" i="73"/>
  <c r="F265" i="73"/>
  <c r="F262" i="73"/>
  <c r="F259" i="73"/>
  <c r="F256" i="73"/>
  <c r="F253" i="73"/>
  <c r="F250" i="73"/>
  <c r="F247" i="73"/>
  <c r="F244" i="73"/>
  <c r="F241" i="73"/>
  <c r="F232" i="73"/>
  <c r="F229" i="73"/>
  <c r="F226" i="73"/>
  <c r="F223" i="73"/>
  <c r="F220" i="73"/>
  <c r="F217" i="73"/>
  <c r="F214" i="73"/>
  <c r="F211" i="73"/>
  <c r="D202" i="73"/>
  <c r="D205" i="73"/>
  <c r="F199" i="73"/>
  <c r="F196" i="73"/>
  <c r="F193" i="73"/>
  <c r="F190" i="73"/>
  <c r="F185" i="73"/>
  <c r="F182" i="73"/>
  <c r="F179" i="73"/>
  <c r="F176" i="73"/>
  <c r="F173" i="73"/>
  <c r="F170" i="73"/>
  <c r="F167" i="73"/>
  <c r="F164" i="73"/>
  <c r="F161" i="73"/>
  <c r="F158" i="73"/>
  <c r="F155" i="73"/>
  <c r="F150" i="73"/>
  <c r="F147" i="73"/>
  <c r="F140" i="73"/>
  <c r="F137" i="73"/>
  <c r="F134" i="73"/>
  <c r="F126" i="73"/>
  <c r="F123" i="73"/>
  <c r="F120" i="73"/>
  <c r="F117" i="73"/>
  <c r="D114" i="73"/>
  <c r="F114" i="73"/>
  <c r="D106" i="73"/>
  <c r="D103" i="73"/>
  <c r="F103" i="73"/>
  <c r="F100" i="73"/>
  <c r="F97" i="73"/>
  <c r="F94" i="73"/>
  <c r="F91" i="73"/>
  <c r="F88" i="73"/>
  <c r="F83" i="73"/>
  <c r="F80" i="73"/>
  <c r="F77" i="73"/>
  <c r="F74" i="73"/>
  <c r="F71" i="73"/>
  <c r="D71" i="73"/>
  <c r="D67" i="73"/>
  <c r="F62" i="73"/>
  <c r="F55" i="73"/>
  <c r="F52" i="73"/>
  <c r="F49" i="73"/>
  <c r="F46" i="73"/>
  <c r="F43" i="73"/>
  <c r="F40" i="73"/>
  <c r="F37" i="73"/>
  <c r="F32" i="73"/>
  <c r="F29" i="73"/>
  <c r="F26" i="73"/>
  <c r="F23" i="73"/>
  <c r="F20" i="73"/>
  <c r="F17" i="73"/>
  <c r="F14" i="73"/>
  <c r="F132" i="72"/>
  <c r="F129" i="72"/>
  <c r="F124" i="72"/>
  <c r="F119" i="72"/>
  <c r="F114" i="72"/>
  <c r="F111" i="72"/>
  <c r="F108" i="72"/>
  <c r="D103" i="72"/>
  <c r="F103" i="72"/>
  <c r="F100" i="72"/>
  <c r="F97" i="72"/>
  <c r="F94" i="72"/>
  <c r="F91" i="72"/>
  <c r="F88" i="72"/>
  <c r="D85" i="72"/>
  <c r="F85" i="72"/>
  <c r="F82" i="72"/>
  <c r="F79" i="72"/>
  <c r="F76" i="72"/>
  <c r="D70" i="72"/>
  <c r="F70" i="72"/>
  <c r="F67" i="72"/>
  <c r="D64" i="72"/>
  <c r="F64" i="72"/>
  <c r="F61" i="72"/>
  <c r="F58" i="72"/>
  <c r="F53" i="72"/>
  <c r="F50" i="72"/>
  <c r="F44" i="72"/>
  <c r="F41" i="72"/>
  <c r="F38" i="72"/>
  <c r="F34" i="72"/>
  <c r="F30" i="72"/>
  <c r="F27" i="72"/>
  <c r="F24" i="72"/>
  <c r="F21" i="72"/>
  <c r="F13" i="72"/>
  <c r="F205" i="73"/>
  <c r="D208" i="73"/>
  <c r="F208" i="73"/>
  <c r="F202" i="73"/>
  <c r="D73" i="72"/>
  <c r="F73" i="72"/>
  <c r="F238" i="71"/>
  <c r="F112" i="71"/>
  <c r="F15" i="71"/>
  <c r="F21" i="71"/>
  <c r="F23" i="71"/>
  <c r="F25" i="71"/>
  <c r="F29" i="71"/>
  <c r="F31" i="71"/>
  <c r="F35" i="71"/>
  <c r="F37" i="71"/>
  <c r="F41" i="71"/>
  <c r="F45" i="71"/>
  <c r="F47" i="71"/>
  <c r="F51" i="71"/>
  <c r="F53" i="71"/>
  <c r="F55" i="71"/>
  <c r="F57" i="71"/>
  <c r="F65" i="71"/>
  <c r="F67" i="71"/>
  <c r="F69" i="71"/>
  <c r="F71" i="71"/>
  <c r="F75" i="71"/>
  <c r="F77" i="71"/>
  <c r="F79" i="71"/>
  <c r="F81" i="71"/>
  <c r="F85" i="71"/>
  <c r="F87" i="71"/>
  <c r="F89" i="71"/>
  <c r="F91" i="71"/>
  <c r="F94" i="71"/>
  <c r="F96" i="71"/>
  <c r="F98" i="71"/>
  <c r="F100" i="71"/>
  <c r="F102" i="71"/>
  <c r="F104" i="71"/>
  <c r="F106" i="71"/>
  <c r="F108" i="71"/>
  <c r="F110" i="71"/>
  <c r="F116" i="71"/>
  <c r="F118" i="71"/>
  <c r="F120" i="71"/>
  <c r="F122" i="71"/>
  <c r="F124" i="71"/>
  <c r="F126" i="71"/>
  <c r="F130" i="71"/>
  <c r="F132" i="71"/>
  <c r="F134" i="71"/>
  <c r="F136" i="71"/>
  <c r="F138" i="71"/>
  <c r="F140" i="71"/>
  <c r="F142" i="71"/>
  <c r="F144" i="71"/>
  <c r="F146" i="71"/>
  <c r="F148" i="71"/>
  <c r="F150" i="71"/>
  <c r="F152" i="71"/>
  <c r="F154" i="71"/>
  <c r="F158" i="71"/>
  <c r="F160" i="71"/>
  <c r="F163" i="71"/>
  <c r="F165" i="71"/>
  <c r="F167" i="71"/>
  <c r="F169" i="71"/>
  <c r="F171" i="71"/>
  <c r="F173" i="71"/>
  <c r="F175" i="71"/>
  <c r="F177" i="71"/>
  <c r="F179" i="71"/>
  <c r="F181" i="71"/>
  <c r="F183" i="71"/>
  <c r="F185" i="71"/>
  <c r="F187" i="71"/>
  <c r="F189" i="71"/>
  <c r="F191" i="71"/>
  <c r="F193" i="71"/>
  <c r="F195" i="71"/>
  <c r="F197" i="71"/>
  <c r="F199" i="71"/>
  <c r="F201" i="71"/>
  <c r="F203" i="71"/>
  <c r="F207" i="71"/>
  <c r="F209" i="71"/>
  <c r="F211" i="71"/>
  <c r="F213" i="71"/>
  <c r="F215" i="71"/>
  <c r="F217" i="71"/>
  <c r="F219" i="71"/>
  <c r="F221" i="71"/>
  <c r="F223" i="71"/>
  <c r="F225" i="71"/>
  <c r="F227" i="71"/>
  <c r="F229" i="71"/>
  <c r="F233" i="71"/>
  <c r="F235" i="71"/>
  <c r="F240" i="71"/>
  <c r="F242" i="71"/>
  <c r="F246" i="71"/>
  <c r="F248" i="71"/>
  <c r="F250" i="71"/>
  <c r="F252" i="71"/>
  <c r="F256" i="71"/>
  <c r="F258" i="71"/>
  <c r="F260" i="71"/>
  <c r="F262" i="71"/>
  <c r="F264" i="71"/>
  <c r="F266" i="71"/>
  <c r="F268" i="71"/>
  <c r="F270" i="71"/>
  <c r="F272" i="71"/>
  <c r="F274" i="71"/>
  <c r="F276" i="71"/>
  <c r="F278" i="71"/>
  <c r="F282" i="71"/>
  <c r="F286" i="71"/>
  <c r="F288" i="71"/>
  <c r="F290" i="71"/>
  <c r="F292" i="71"/>
  <c r="F295" i="71"/>
  <c r="F297" i="71"/>
  <c r="F299" i="71"/>
  <c r="F301" i="71"/>
  <c r="F305" i="71"/>
  <c r="F307" i="71"/>
  <c r="F309" i="71"/>
  <c r="F311" i="71"/>
  <c r="F313" i="71"/>
  <c r="F315" i="71"/>
  <c r="F317" i="71"/>
  <c r="F319" i="71"/>
  <c r="F321" i="71"/>
  <c r="F323" i="71"/>
  <c r="F327" i="71"/>
  <c r="F331" i="71"/>
  <c r="F333" i="71"/>
  <c r="F335" i="71"/>
  <c r="F339" i="71"/>
  <c r="F13" i="71"/>
  <c r="F118" i="6"/>
  <c r="F33" i="58"/>
  <c r="I3" i="58" s="1"/>
  <c r="F433" i="16"/>
  <c r="F353" i="16"/>
  <c r="F358" i="16"/>
  <c r="F363" i="16"/>
  <c r="F368" i="16"/>
  <c r="F373" i="16"/>
  <c r="F378" i="16"/>
  <c r="F383" i="16"/>
  <c r="F388" i="16"/>
  <c r="F393" i="16"/>
  <c r="F398" i="16"/>
  <c r="F408" i="16"/>
  <c r="F413" i="16"/>
  <c r="F418" i="16"/>
  <c r="F423" i="16"/>
  <c r="F428" i="16"/>
  <c r="F438" i="16"/>
  <c r="F443" i="16"/>
  <c r="F453" i="16"/>
  <c r="F463" i="16"/>
  <c r="F468" i="16"/>
  <c r="F473" i="16"/>
  <c r="F478" i="16"/>
  <c r="F488" i="16"/>
  <c r="F493" i="16"/>
  <c r="F498" i="16"/>
  <c r="F65" i="13"/>
  <c r="F83" i="13"/>
  <c r="F85" i="13"/>
  <c r="F22" i="10"/>
  <c r="B7" i="70"/>
  <c r="B3" i="70"/>
  <c r="B2" i="70"/>
  <c r="B1" i="70"/>
  <c r="F103" i="11"/>
  <c r="F45" i="21"/>
  <c r="F81" i="11"/>
  <c r="F108" i="6"/>
  <c r="F67" i="11"/>
  <c r="F65" i="11"/>
  <c r="F56" i="14"/>
  <c r="F39" i="58"/>
  <c r="F37" i="58"/>
  <c r="F31" i="15"/>
  <c r="F26" i="15"/>
  <c r="F21" i="15"/>
  <c r="F17" i="20"/>
  <c r="F62" i="6"/>
  <c r="F15" i="68"/>
  <c r="F14" i="68"/>
  <c r="F11" i="68"/>
  <c r="F29" i="61"/>
  <c r="F27" i="61"/>
  <c r="F25" i="61"/>
  <c r="F23" i="61"/>
  <c r="F22" i="61"/>
  <c r="F21" i="61"/>
  <c r="F18" i="61"/>
  <c r="F16" i="61"/>
  <c r="F13" i="61"/>
  <c r="F10" i="61"/>
  <c r="F8" i="61"/>
  <c r="F92" i="6"/>
  <c r="F101" i="11"/>
  <c r="F99" i="11"/>
  <c r="F116" i="6"/>
  <c r="F27" i="21"/>
  <c r="F114" i="6"/>
  <c r="F54" i="14"/>
  <c r="F49" i="14"/>
  <c r="F52" i="14"/>
  <c r="F46" i="14"/>
  <c r="F25" i="21"/>
  <c r="F112" i="6"/>
  <c r="F110" i="6"/>
  <c r="F50" i="8"/>
  <c r="I11" i="8" s="1"/>
  <c r="F24" i="17"/>
  <c r="F19" i="17"/>
  <c r="F14" i="17"/>
  <c r="F97" i="11"/>
  <c r="F93" i="11"/>
  <c r="F89" i="11"/>
  <c r="F87" i="11"/>
  <c r="F28" i="19"/>
  <c r="F46" i="9"/>
  <c r="F45" i="9"/>
  <c r="F44" i="9"/>
  <c r="F43" i="9"/>
  <c r="F42" i="9"/>
  <c r="F30" i="9"/>
  <c r="F43" i="21"/>
  <c r="F20" i="18"/>
  <c r="F41" i="21"/>
  <c r="F39" i="21"/>
  <c r="F37" i="21"/>
  <c r="F85" i="11"/>
  <c r="F21" i="21"/>
  <c r="F79" i="11"/>
  <c r="F63" i="11"/>
  <c r="F61" i="11"/>
  <c r="F106" i="6"/>
  <c r="F104" i="6"/>
  <c r="F26" i="19"/>
  <c r="F68" i="6"/>
  <c r="F102" i="6"/>
  <c r="F33" i="21"/>
  <c r="F31" i="21"/>
  <c r="F29" i="21"/>
  <c r="F23" i="21"/>
  <c r="F19" i="21"/>
  <c r="F17" i="21"/>
  <c r="F15" i="21"/>
  <c r="F13" i="21"/>
  <c r="F59" i="11"/>
  <c r="F57" i="11"/>
  <c r="F55" i="11"/>
  <c r="F53" i="11"/>
  <c r="F100" i="6"/>
  <c r="F35" i="14"/>
  <c r="I2" i="14" s="1"/>
  <c r="F176" i="12"/>
  <c r="F98" i="6"/>
  <c r="F16" i="14"/>
  <c r="F15" i="14"/>
  <c r="F14" i="14"/>
  <c r="F43" i="14"/>
  <c r="F10" i="14"/>
  <c r="F11" i="14"/>
  <c r="F9" i="14"/>
  <c r="F40" i="9"/>
  <c r="F39" i="9"/>
  <c r="I12" i="9" s="1"/>
  <c r="F35" i="9"/>
  <c r="F24" i="19"/>
  <c r="F16" i="19"/>
  <c r="F22" i="19"/>
  <c r="F14" i="18"/>
  <c r="F26" i="17"/>
  <c r="F23" i="17"/>
  <c r="F18" i="17"/>
  <c r="F13" i="17"/>
  <c r="F96" i="6"/>
  <c r="F77" i="11"/>
  <c r="F148" i="12"/>
  <c r="F174" i="12"/>
  <c r="I11" i="12" s="1"/>
  <c r="F29" i="58"/>
  <c r="F122" i="12"/>
  <c r="F82" i="12"/>
  <c r="F52" i="12"/>
  <c r="F42" i="12"/>
  <c r="F18" i="12"/>
  <c r="F71" i="11"/>
  <c r="F51" i="11"/>
  <c r="F49" i="11"/>
  <c r="F47" i="11"/>
  <c r="F35" i="11"/>
  <c r="F29" i="11"/>
  <c r="F28" i="9"/>
  <c r="F30" i="8"/>
  <c r="F94" i="6"/>
  <c r="F48" i="8"/>
  <c r="F46" i="8"/>
  <c r="F44" i="8"/>
  <c r="F42" i="8"/>
  <c r="F38" i="8"/>
  <c r="F36" i="8"/>
  <c r="F86" i="6"/>
  <c r="F76" i="6"/>
  <c r="F74" i="6"/>
  <c r="F64" i="6"/>
  <c r="F60" i="6"/>
  <c r="F66" i="6"/>
  <c r="F58" i="6"/>
  <c r="F56" i="6"/>
  <c r="F54" i="6"/>
  <c r="F52" i="6"/>
  <c r="F50" i="6"/>
  <c r="F27" i="58"/>
  <c r="F25" i="58"/>
  <c r="F23" i="58"/>
  <c r="F19" i="58"/>
  <c r="F21" i="58"/>
  <c r="F17" i="58"/>
  <c r="F15" i="58"/>
  <c r="F13" i="58"/>
  <c r="F11" i="58"/>
  <c r="F9" i="58"/>
  <c r="F35" i="58"/>
  <c r="F7" i="58"/>
  <c r="B33" i="5"/>
  <c r="B32" i="5"/>
  <c r="B31" i="5"/>
  <c r="B30" i="5"/>
  <c r="B29" i="5"/>
  <c r="B28" i="5"/>
  <c r="B27" i="5"/>
  <c r="B26" i="5"/>
  <c r="B25" i="5"/>
  <c r="B20" i="5"/>
  <c r="B19" i="5"/>
  <c r="B18" i="5"/>
  <c r="B17" i="5"/>
  <c r="B16" i="5"/>
  <c r="B15" i="5"/>
  <c r="F35" i="21"/>
  <c r="F11" i="21"/>
  <c r="F9" i="21"/>
  <c r="F7" i="21"/>
  <c r="F21" i="20"/>
  <c r="F19" i="20"/>
  <c r="F15" i="20"/>
  <c r="F13" i="20"/>
  <c r="F20" i="19"/>
  <c r="F18" i="19"/>
  <c r="F15" i="19"/>
  <c r="F13" i="18"/>
  <c r="F18" i="18"/>
  <c r="F22" i="17"/>
  <c r="F17" i="17"/>
  <c r="F12" i="17"/>
  <c r="F16" i="15"/>
  <c r="F11" i="15"/>
  <c r="F41" i="14"/>
  <c r="F39" i="14"/>
  <c r="F38" i="14"/>
  <c r="F6" i="14"/>
  <c r="F142" i="12"/>
  <c r="F102" i="12"/>
  <c r="F22" i="12"/>
  <c r="F16" i="12"/>
  <c r="F12" i="12"/>
  <c r="F107" i="11"/>
  <c r="F106" i="11"/>
  <c r="F83" i="11"/>
  <c r="F75" i="11"/>
  <c r="F73" i="11"/>
  <c r="F69" i="11"/>
  <c r="F45" i="11"/>
  <c r="F43" i="11"/>
  <c r="F41" i="11"/>
  <c r="F39" i="11"/>
  <c r="F37" i="11"/>
  <c r="F33" i="11"/>
  <c r="F25" i="11"/>
  <c r="F21" i="11"/>
  <c r="F19" i="11"/>
  <c r="F41" i="9"/>
  <c r="F34" i="9"/>
  <c r="F24" i="9"/>
  <c r="F16" i="9"/>
  <c r="F40" i="8"/>
  <c r="F34" i="8"/>
  <c r="I10" i="8" s="1"/>
  <c r="F32" i="8"/>
  <c r="F28" i="8"/>
  <c r="F26" i="8"/>
  <c r="F24" i="8"/>
  <c r="F22" i="8"/>
  <c r="F20" i="8"/>
  <c r="F18" i="8"/>
  <c r="F16" i="8"/>
  <c r="F122" i="6"/>
  <c r="F121" i="6"/>
  <c r="F90" i="6"/>
  <c r="F82" i="6"/>
  <c r="F78" i="6"/>
  <c r="F72" i="6"/>
  <c r="F70" i="6"/>
  <c r="B7" i="5"/>
  <c r="B3" i="5"/>
  <c r="B2" i="5"/>
  <c r="B1" i="5"/>
  <c r="I6" i="69" l="1"/>
  <c r="F374" i="69"/>
  <c r="F17" i="68"/>
  <c r="I59" i="74" s="1"/>
  <c r="I11" i="68"/>
  <c r="I8" i="67"/>
  <c r="F161" i="67"/>
  <c r="F168" i="66"/>
  <c r="I57" i="74" s="1"/>
  <c r="I6" i="66"/>
  <c r="I8" i="65"/>
  <c r="I12" i="65"/>
  <c r="F128" i="65"/>
  <c r="I56" i="74" s="1"/>
  <c r="F70" i="64"/>
  <c r="I48" i="5" s="1"/>
  <c r="I11" i="64"/>
  <c r="F163" i="63"/>
  <c r="I54" i="74" s="1"/>
  <c r="I11" i="63"/>
  <c r="I11" i="62"/>
  <c r="F59" i="62"/>
  <c r="I11" i="61"/>
  <c r="F31" i="61"/>
  <c r="I52" i="74" s="1"/>
  <c r="I8" i="61"/>
  <c r="I11" i="73"/>
  <c r="I5" i="73"/>
  <c r="I13" i="73"/>
  <c r="I29" i="70" s="1"/>
  <c r="I10" i="73"/>
  <c r="I27" i="70" s="1"/>
  <c r="I9" i="73"/>
  <c r="I25" i="70" s="1"/>
  <c r="I14" i="73"/>
  <c r="F707" i="73"/>
  <c r="I40" i="5" s="1"/>
  <c r="I11" i="72"/>
  <c r="F137" i="72"/>
  <c r="I39" i="5" s="1"/>
  <c r="F352" i="71"/>
  <c r="I11" i="71" s="1"/>
  <c r="I11" i="20"/>
  <c r="F23" i="20"/>
  <c r="I32" i="5" s="1"/>
  <c r="I39" i="74"/>
  <c r="I6" i="20"/>
  <c r="F30" i="19"/>
  <c r="I38" i="74" s="1"/>
  <c r="I11" i="18"/>
  <c r="I11" i="17"/>
  <c r="F29" i="17"/>
  <c r="I29" i="5" s="1"/>
  <c r="I3" i="17"/>
  <c r="I11" i="16"/>
  <c r="I5" i="16"/>
  <c r="I11" i="15"/>
  <c r="F36" i="15"/>
  <c r="I6" i="14"/>
  <c r="I4" i="13"/>
  <c r="I11" i="11"/>
  <c r="F24" i="10"/>
  <c r="I18" i="5" s="1"/>
  <c r="I11" i="10"/>
  <c r="I11" i="9"/>
  <c r="I3" i="9"/>
  <c r="I11" i="6"/>
  <c r="I10" i="58"/>
  <c r="F41" i="58"/>
  <c r="I14" i="5" s="1"/>
  <c r="I4" i="14"/>
  <c r="I11" i="14"/>
  <c r="I9" i="14"/>
  <c r="I38" i="70" s="1"/>
  <c r="F58" i="14"/>
  <c r="I11" i="13"/>
  <c r="I3" i="11"/>
  <c r="I11" i="21"/>
  <c r="F47" i="21"/>
  <c r="I40" i="74" s="1"/>
  <c r="I6" i="21"/>
  <c r="I11" i="19"/>
  <c r="F22" i="18"/>
  <c r="I6" i="13"/>
  <c r="I2" i="11"/>
  <c r="F109" i="11"/>
  <c r="I23" i="74" s="1"/>
  <c r="I13" i="10"/>
  <c r="I21" i="74" s="1"/>
  <c r="I20" i="74"/>
  <c r="I33" i="70"/>
  <c r="I5" i="6"/>
  <c r="F52" i="8"/>
  <c r="I18" i="74" s="1"/>
  <c r="I3" i="8"/>
  <c r="I31" i="70"/>
  <c r="I2" i="8"/>
  <c r="F48" i="9"/>
  <c r="I17" i="5" s="1"/>
  <c r="I4" i="9"/>
  <c r="F119" i="13"/>
  <c r="I25" i="5" s="1"/>
  <c r="I3" i="6"/>
  <c r="I4" i="6"/>
  <c r="I2" i="6"/>
  <c r="F124" i="6"/>
  <c r="I15" i="5" s="1"/>
  <c r="I2" i="12"/>
  <c r="I2" i="58"/>
  <c r="I14" i="58" s="1"/>
  <c r="I14" i="74" s="1"/>
  <c r="F519" i="16"/>
  <c r="I28" i="5" s="1"/>
  <c r="F182" i="12"/>
  <c r="I20" i="5" s="1"/>
  <c r="I60" i="74" l="1"/>
  <c r="I53" i="5"/>
  <c r="I52" i="5"/>
  <c r="I58" i="74"/>
  <c r="I51" i="5"/>
  <c r="I50" i="5"/>
  <c r="I49" i="5"/>
  <c r="I55" i="74"/>
  <c r="I47" i="5"/>
  <c r="I53" i="74"/>
  <c r="I46" i="5"/>
  <c r="I45" i="5"/>
  <c r="I41" i="5"/>
  <c r="I47" i="74"/>
  <c r="I46" i="74"/>
  <c r="I34" i="5"/>
  <c r="I41" i="74"/>
  <c r="I33" i="5"/>
  <c r="I31" i="5"/>
  <c r="I36" i="74"/>
  <c r="I33" i="74"/>
  <c r="I27" i="5"/>
  <c r="I23" i="70"/>
  <c r="I13" i="9"/>
  <c r="I19" i="74" s="1"/>
  <c r="I16" i="5"/>
  <c r="I32" i="74"/>
  <c r="I26" i="5"/>
  <c r="I37" i="74"/>
  <c r="I30" i="5"/>
  <c r="I21" i="70"/>
  <c r="I15" i="16"/>
  <c r="I34" i="74" s="1"/>
  <c r="I13" i="13"/>
  <c r="I30" i="74" s="1"/>
  <c r="I13" i="12"/>
  <c r="I24" i="74" s="1"/>
  <c r="I19" i="5"/>
  <c r="I17" i="70"/>
  <c r="I13" i="6"/>
  <c r="I16" i="74" s="1"/>
  <c r="I19" i="70"/>
  <c r="I40" i="70"/>
  <c r="I42" i="70" s="1"/>
  <c r="I15" i="70"/>
  <c r="I61" i="74" l="1"/>
  <c r="I54" i="5"/>
  <c r="I48" i="74"/>
  <c r="I35" i="5"/>
  <c r="I21" i="5"/>
  <c r="I42" i="74"/>
  <c r="I26" i="74"/>
  <c r="I35" i="70"/>
  <c r="I45" i="70" s="1"/>
  <c r="I46" i="70" s="1"/>
  <c r="K17" i="70"/>
  <c r="I56" i="5" l="1"/>
  <c r="I57" i="5" s="1"/>
  <c r="I63" i="74"/>
  <c r="I64" i="74" s="1"/>
  <c r="K19" i="70"/>
  <c r="I58" i="5" l="1"/>
  <c r="I60" i="5" s="1"/>
  <c r="I65" i="74"/>
  <c r="I67" i="74" s="1"/>
  <c r="I47" i="70"/>
  <c r="I49" i="70" s="1"/>
</calcChain>
</file>

<file path=xl/sharedStrings.xml><?xml version="1.0" encoding="utf-8"?>
<sst xmlns="http://schemas.openxmlformats.org/spreadsheetml/2006/main" count="5320" uniqueCount="2593">
  <si>
    <t>Investitor</t>
  </si>
  <si>
    <t>Objekt:</t>
  </si>
  <si>
    <t>Za gradnjo:</t>
  </si>
  <si>
    <t>Faza popisa:</t>
  </si>
  <si>
    <t>PZI</t>
  </si>
  <si>
    <t>Projektant:</t>
  </si>
  <si>
    <t xml:space="preserve">ADESCO, družba za energetske in IT rešitve, d.o.o. </t>
  </si>
  <si>
    <t>Koroška cesta 37a</t>
  </si>
  <si>
    <t>3320 Velenje</t>
  </si>
  <si>
    <t>Odgovorni vodja projekta:</t>
  </si>
  <si>
    <r>
      <t xml:space="preserve">Rok ŽEVART, </t>
    </r>
    <r>
      <rPr>
        <b/>
        <sz val="10"/>
        <color indexed="8"/>
        <rFont val="Arial Narrow"/>
        <family val="2"/>
      </rPr>
      <t>univ. dipl. inž. arh.</t>
    </r>
  </si>
  <si>
    <t xml:space="preserve">Popis sestavil: </t>
  </si>
  <si>
    <t>Datum:</t>
  </si>
  <si>
    <t xml:space="preserve">OPOMBA : </t>
  </si>
  <si>
    <t>Ocena stroškov je projektantska - informativna.</t>
  </si>
  <si>
    <t>Točno ceno bo investitor dobil na osnovi zbranih ponudb izvajalcev.</t>
  </si>
  <si>
    <t xml:space="preserve">1. Vsi potrebni varnostni ukrepi in zaščite v smislu Zakona o varnosti in zdravja pri delu ter Pravilnika o listinah za sredstva pri delu, ki veljajo pri izvajanju navedenih del. </t>
  </si>
  <si>
    <t>2. Vsi notranji in zunanji vertikalni in horizontalni transporti do začasnih in stalnih deponij ter vsa pripravljalna, pomožna in zaključna dela pri posameznih postavkah (tudi, če to ni posebej navedeno v posameznih postavkah). Odpadni in izkopani material se deponira na deponije, katere morajo imeti upravna dovoljenja za deponiranje posameznih vrst materiala. Ponudnik izbere lokacije posameznih deponij v skladu s tem popisom in v cenah za E.M. upošteva vse stroške deponiranja in transporta. Prikazane količine v tem popisu so v raščenem ali vgrajenem stanju. Posamezni koeficienti razrahljivosti so upoštevani že v ceni za enoto mere. Pri cenah za enoto je upoštevati določeno specifičnost lokacije glede na skladiščenje materiala.</t>
  </si>
  <si>
    <r>
      <t xml:space="preserve">3. Vgrajeni material mora ustrezati veljavnim normativom in predpisanim standardom, ter ustrezati kvaliteti določeni z veljavno zakonodajo ter projektom. Ponudnik to dokaže s predložitvijo izjav o skladnosti in ustreznih certifikatov pred vgrajevanjem, pridobitev teh listin mora biti vkalkulirana v cenah po enoti.  </t>
    </r>
    <r>
      <rPr>
        <b/>
        <u/>
        <sz val="10"/>
        <rFont val="Arial Narrow"/>
        <family val="2"/>
      </rPr>
      <t>Projektna dokumentacija v celoti je sestavni del tega popisa.</t>
    </r>
  </si>
  <si>
    <t>4. V času izdelave objekta morajo biti vsi vgrajeni materiali kot tudi začasno deponiran material na delovišču in skladiščih zaščiteni pred fizičnimi poškodbami, dežjem, mrazom in hudim vetrom ter ostalimi škodljivimi vremenskimi pogoji.</t>
  </si>
  <si>
    <t xml:space="preserve">5. Pri gradnji objekta je obvezno upoštevati zahteve raznih Elaboratov, ter vse ostale pogoje posameznih soglasodajalcev, izdelovalcev posameznih načrtov in gradbenega dovoljenja. Pred pričetkom del mora izvajalec dodatno pregledati načrt gradbenih konstrukcij, načrt arhitekture, električnih inštalacij, naprav in opreme in načrt strojnih inštalacij, naprav in opreme in ostale izdelane načrte za predmetni objekt ter morebitne ugotovljene pripombe posredovati investitorju ali nadzorni službi. </t>
  </si>
  <si>
    <t xml:space="preserve">6. V popisu so v vseh postavkah vkalkulirana popolnoma vsa pripravljalna, pomožna in zaključna dela, ki pripadajo k posamezni postavki in so potrebna za nemoteno izvajanje del! Ponudnik mora v posameznih cenah za enoto mere upoštevati vse potrebne vertikalne in horizontalne transporte ter upoštevati velikost parcele ter posledično zaradi tega sprotni dovoz določenega materiala in opreme na delovišče. </t>
  </si>
  <si>
    <t xml:space="preserve">7. Vsebina popisa je izdelana na podlagi trenutno veljavnih predpisov in standardov. Količine so izračunane na podlagi GNG normativov in veljajo v nadaljevanju tudi kot kriterij za obračun posameznih količin! </t>
  </si>
  <si>
    <t>9. Polega navedenega mora biti v cenah posameznih postavk upoštevano tudi sledeče:</t>
  </si>
  <si>
    <t>- vsi splošni in stalni stroški povezani z organizacijo in delom na gradbišču</t>
  </si>
  <si>
    <t xml:space="preserve">- splošni stroški pristojbin in davkov upravnih organov pri prijavi gradbišča, pridobivanje raznih dovolenj in soglasij v zvezi z izvedbo </t>
  </si>
  <si>
    <t>- pridobivanje vseh potrebnih soglasij in mnenj, vse meritve kvalitete in projektiranih parametrov vgrajenih materialov in naprav, vsa atestna dokumentacija, garancije in potrdila o vgrajenih materialih ter izvedba kompletnega tehničnega pregleda s pripravo kompletne tehnične dokumentacija za tehnični pregled, oziroma predaje vseh v načrte vnesenih spremembah med gradnjo, izdelavo navodil za obratovanje in vzdrževanje ter ostali potrebni dokumenti.</t>
  </si>
  <si>
    <t>- eventuelni stroški povezani s predstavitvami posameznih predvidenih in vgrajenih materialov investitorju, stroški nastali glede zahtev investitorja o eventuelni faznosti gradnje, prilagajanja terminskega plana izvedbe glede na obstoječe stanje itd.</t>
  </si>
  <si>
    <t>- stroški ureditve, organizacije gradbišča, vodenja gradbišča in izvajanje skupnih ukrepov za zagotavljanje varnosti in zdravja pri delu, imenovanje koordinatorja varstva pri delu, izdelava elaborata varstva pri delu</t>
  </si>
  <si>
    <t>- ponudnik je dolžan kontrolirati in dopolniti popise in količine s projektom in ni upravičen do dodatnih del, razen v primeru naročila s strani naročnika.</t>
  </si>
  <si>
    <t>10. Navedene splošne opombe, pripombe in kriteriji veljajo za celoten popis.</t>
  </si>
  <si>
    <t>Investitor:</t>
  </si>
  <si>
    <t xml:space="preserve">REKAPITULACIJA </t>
  </si>
  <si>
    <t>A./</t>
  </si>
  <si>
    <t>GRADBENA DELA</t>
  </si>
  <si>
    <t>A1.0</t>
  </si>
  <si>
    <t>A2.0</t>
  </si>
  <si>
    <t>A3.0</t>
  </si>
  <si>
    <t>A4.0</t>
  </si>
  <si>
    <t>A5.0</t>
  </si>
  <si>
    <t>A6.0</t>
  </si>
  <si>
    <t>SKUPAJ GRADBENA DELA</t>
  </si>
  <si>
    <t xml:space="preserve">B./ </t>
  </si>
  <si>
    <t>OBRTNIŠKA DELA</t>
  </si>
  <si>
    <t>B1.0</t>
  </si>
  <si>
    <t>B2.0</t>
  </si>
  <si>
    <t>B3.0</t>
  </si>
  <si>
    <t>B4.0</t>
  </si>
  <si>
    <t>B5.0</t>
  </si>
  <si>
    <t>B6.0</t>
  </si>
  <si>
    <t>B7.0</t>
  </si>
  <si>
    <t>B8.0</t>
  </si>
  <si>
    <t>B9.0</t>
  </si>
  <si>
    <t>SKUPAJ OBRTNIŠKA DELA</t>
  </si>
  <si>
    <t>A/1.0</t>
  </si>
  <si>
    <t>RUŠITVENA DELA</t>
  </si>
  <si>
    <t>Pripravljalna dela</t>
  </si>
  <si>
    <t>Zaradi optimalnega poteka rušenja je pred pričetkom del potrebno izvesti ustrezna pripravljalna dela, ki morajo upoštevati:
- varnost delavcev pri rušenju
- varnost okoliških prebivalcev
- stabilnost objekta, ki se ruši, v času rušenja
- stabilnost oz. eventualno ogroženost sosednjih objektov in bližnje krajevne ceste</t>
  </si>
  <si>
    <t>Pripravljalna dela izvajata v okviru svojih kompetenc investitor in izvajalec del.
Investitor mora pred pričetkom o nameravanem pričetku del obvestiti ustrezne institucije in
okoliške prebivalce in jih posebej opozoriti, da se v času rušenja ne zadržujejo v bližini objekta.</t>
  </si>
  <si>
    <t>Izvajalec del mora v okviru pripravljalnih del izvesti:
- zaščito sosednjih objektov in krajevne ceste,
- fizično zaščitno ograjo okoli objekta, ki se ruši (ograja iz mrežne plastike),
- odklopiti eventualne instalacije, ki se še nahajajo v objektu in so v funkciji, predvsem to velja za električno in vodovodno inštalacijo,
- odstraniti vse predmete in stroje z bližnje okolice objekta,
- izprazniti objekt in
- izvesti vse zaščitne ukrepe za same delavce, ki bodo izvajali rušitvena dela.</t>
  </si>
  <si>
    <t>Postopek rušenja oz. odstranitve objekta</t>
  </si>
  <si>
    <t xml:space="preserve">Glede na stanje in velikost objekta, se predvideva, da se rušenje po izvedbi zgoraj navedenih ukrepov, izvede deloma strojno, deloma ročno (za odstranitev azbestnih materialov je potrebno uporabljati le ročna orodja. </t>
  </si>
  <si>
    <t>Rušenje obstoječega objekta poteka postopoma od strehe navzdol z vsemi varnostnimi ukrepi, ki jih rušitev zahteva.</t>
  </si>
  <si>
    <t>Optimalen potek rušenja, ki si sledi:</t>
  </si>
  <si>
    <t>•</t>
  </si>
  <si>
    <t>odstranitev grelnih teles, kovinskih ograj…</t>
  </si>
  <si>
    <t>Tretja faza je odstranitev ometov, talnih oblog, stekla, instalacij, strešne kritine in ostrešja.</t>
  </si>
  <si>
    <t>Rušenje betonskega in opečnega skeleta objekta.</t>
  </si>
  <si>
    <t>Deponiranje gradbenih odpadkov naj bo ločeno po vrstah odpadkov (ločeno zbiranje nenevarnih gradbenih odpadkov).</t>
  </si>
  <si>
    <t>Izkop zemljine poteka sprotno, možna je tudi ureditev manjše deponije in kasnejša uporaba pri vzpostavljanju prvotnega stanja.</t>
  </si>
  <si>
    <t>Sprotno odvažanje gradbenih odpadkov (izkopana zemlja). 20% se porabi za zaključna dela, 80% se odpelje na deponijo.</t>
  </si>
  <si>
    <t>Za izkopano zemljo se na gradbišču (znotraj gradbiščne ograje) locirajo tudi manjše začasne deponije s katerih poteka odvoz.</t>
  </si>
  <si>
    <t>Za odpadke kot so opeka, mešani gradbeni odpadki, pločevina (žlebovi), steklo in les se ob gradbišču lahko locirajo tudi manjše začasne deponije s katerih poteka odvoz na njihovo predelavo.</t>
  </si>
  <si>
    <t>Vse površine je potrebno po opravljenih delih vzpostaviti v prvotno stanje.</t>
  </si>
  <si>
    <t>Predelava gradbenih odpadkov na kraju nastanka odpadkov ni predvidena in se ne bo izvajala.</t>
  </si>
  <si>
    <t>Za izkop se uporabijo predvsem: bager, buldožer, ter kamioni in valjarji,…</t>
  </si>
  <si>
    <t>Deponije morajo biti izvedene izven delovnega območja in predvsem in skladno z organizacijo gradbišča, ki jo izvede izvajalec del.</t>
  </si>
  <si>
    <t>Ločeno zbiranje odpadkov: odpadki se sortirajo in zbirajo glede na njihove lastnosti na mestu nastanka.</t>
  </si>
  <si>
    <t>Zabojniki, morajo biti takšni, da jih je moč odpreti in naložiti material v njega brez vmesnega prekladanja.</t>
  </si>
  <si>
    <t>Pred pričetkom del je treba izvesti zaporo dovoda inštalacij, oz. odklop vseh komunalnih in drugih vodov, ki ga izvedejo pooblaščene osebe in upravljavci!</t>
  </si>
  <si>
    <t>V času del mora biti gradbišče ograjeno in zavarovano glede na načrt organizacije gradbišča, kot to določa zakonodaja o gradnji objektov.</t>
  </si>
  <si>
    <t>Vse odlagalne površine je potrebno po opravljenih delih vzpostaviti v prvotno stanje.</t>
  </si>
  <si>
    <t>Gradbeni odpadki, ki bodo nastali pri rušenju objekta so: mešani gradbeni odpadki, opeka, les, steklo, pločevina, žlebovi, mešane kovine, gradbeni odpadki, ki vsebujejo azbest ter zemeljski izkop, ki ni onesnažen z nevarnimi snovmi. Le-ti ob primernem deponiranju oz. porabi ne predstavljajo večje negativne obremenitve za okolje. V postopku rušenja in odstranitve je z njimi potrebno ravnati skladno z določili Uredbe o ravnanju z odpadki, ki nastanejo pri gradbenih delih.</t>
  </si>
  <si>
    <t>Ravnanje z gradbenimi odpadki</t>
  </si>
  <si>
    <t>Gradbeni odpadki se začasno odlagajo na deponijo na gradbišču tako, da ne onesnažujejo okolja in je zbiralcu gradbenih odpadkov omogočen dostop za njihov prevzem, ali prevozniku gradbenih odpadkov za njihovo odpremo predelovalcu ali odstranjevalcu gradbenih odpadkov.</t>
  </si>
  <si>
    <t>Investitor lahko odda gradbene odpadke neposredno predelovalcu ali odstranjevalcu odpadkov.</t>
  </si>
  <si>
    <t>Investitor zagotovi, da se gradbeni odpadki oddajo zbiralcu gradbenih odpadkov. Iz dokazil o naročilu predelave ali odstranjevanja ter prevoza gradbenih odpadkov mora biti razvidna vrsta odpadkov, predvidena količina odpadkov, kraj odstranjevanja ter naslov gradbišča z navedbo gradbenega dovoljenja za rušenje objekta, oziroma gradnjo nadomestnega objekta. V naročilu mora biti tudi naslov in ime izvajalca ocene odpadkov za katere vrste odpadkov gre.</t>
  </si>
  <si>
    <t>Investitor pooblasti izvajalca del, ki bo v njegovem imenu oddajal gradbene odpadke v predelavo ali odstranjevanje in ob oddaji vsake pošiljke odpadkov izpolnil evidenčni list, določen s predpisom, ki ureja ravnanje z odpadki.</t>
  </si>
  <si>
    <t>Za azbestne odpadke je obvezna prijava odstranjevanja na Agencijo RS za okolje in Inšpektorat RS za delo.</t>
  </si>
  <si>
    <t>Predelava in obdelava gradbenih odpadkov na gradbišču ni predvidena</t>
  </si>
  <si>
    <t>20% zemeljskega izkopa, nastalega zaradi izvajanja gradbenih del na gradbišču se uporabi za zaključna dela, 80% se odpelje na deponijo.</t>
  </si>
  <si>
    <t>Da se prepreči prekomerno dviganje prahu v fazi rušenja, je potrebno ruševine sproti in v zadostni meri močiti z vodo.</t>
  </si>
  <si>
    <t>Sama tehnologija rušenja naj se prilagodi tehnološki opremljenosti izvajalca.</t>
  </si>
  <si>
    <t>Splošni varnostni ukrepi</t>
  </si>
  <si>
    <t>Pred začetkom del mora investitor oz. izvajalec naročiti pri pooblaščeni organizaciji varnostni načrt, ki bo reguliral nemoteno in varno izvajanje del pri odstranitvi objekta, kot tudi kasnejše izvajanje del na novogradnji.</t>
  </si>
  <si>
    <t>Pred pričetkom izvajanja del, mora vodja del izvesti vse predpisane ukrepe za varstvo pri delu, ki veljajo do konca delovne operacije.</t>
  </si>
  <si>
    <t>Opis del</t>
  </si>
  <si>
    <t>Količina</t>
  </si>
  <si>
    <t>Cena/EM</t>
  </si>
  <si>
    <t>Skupaj</t>
  </si>
  <si>
    <t>A1.1</t>
  </si>
  <si>
    <t>m2</t>
  </si>
  <si>
    <t>A1.2</t>
  </si>
  <si>
    <t>m1</t>
  </si>
  <si>
    <t>A1.3</t>
  </si>
  <si>
    <t>A1.4</t>
  </si>
  <si>
    <t>A1.5</t>
  </si>
  <si>
    <t>m3</t>
  </si>
  <si>
    <t>A1.7</t>
  </si>
  <si>
    <t>kom</t>
  </si>
  <si>
    <t>A1.8</t>
  </si>
  <si>
    <t>A1.9</t>
  </si>
  <si>
    <t>A1.10</t>
  </si>
  <si>
    <t>kpl</t>
  </si>
  <si>
    <t>A1.11</t>
  </si>
  <si>
    <t>A1.12</t>
  </si>
  <si>
    <t>A1.13</t>
  </si>
  <si>
    <t>A1.14</t>
  </si>
  <si>
    <t>A1.15</t>
  </si>
  <si>
    <t>ur</t>
  </si>
  <si>
    <t>A1.16</t>
  </si>
  <si>
    <t>A1.17</t>
  </si>
  <si>
    <t>Razna gradbena pomoč v delu pri rušitvenih delih ter razna nepredvidena in dodatna dela. Obračun izvršiti na podlagi efektivnih ur po predhodnem vpisu nadzornega organa v gradbeni dnevnik, ocena števila ur</t>
  </si>
  <si>
    <t>/1.</t>
  </si>
  <si>
    <t>► NK – delavec</t>
  </si>
  <si>
    <t>/2.</t>
  </si>
  <si>
    <t>► KV – delavec</t>
  </si>
  <si>
    <t>SKUPAJ RUŠITVENA DELA</t>
  </si>
  <si>
    <t>A/2.0</t>
  </si>
  <si>
    <t>ZEMELJSKA DELA</t>
  </si>
  <si>
    <t>Splošna določila za zemeljska dela :</t>
  </si>
  <si>
    <t xml:space="preserve">Vse količine so izračunane za celotno območje izkopa in nasipa v raščenem stanju razen, če ni v postavki drugače določeno. Pri postavkah zemeljskih del je potrebno še zajeti: </t>
  </si>
  <si>
    <r>
      <t xml:space="preserve">1. Vsa utrjevanja dna izkopa, tampona, nasutij in zasipov je potrebno izvajati do predpisane zbitosti v skladu z načrtom gradbenih konstrukcij in geotehničnim poročilom ali po navodilih projektanta. </t>
    </r>
    <r>
      <rPr>
        <i/>
        <sz val="9"/>
        <rFont val="Arial Narrow"/>
        <family val="2"/>
      </rPr>
      <t>V ceno je vkalkulirati izdelavo poročila o opravljenih meritvah utrjene tamponske temeljne blazine, v kolikor je to potrebno.</t>
    </r>
  </si>
  <si>
    <t>2. Pred izvedbo zasipa se je obvezno posvetovati s statikom ali nadzorom zaradi večplastne, mešane sestave zasipa in morebitne souporabe izkopanega materiala.</t>
  </si>
  <si>
    <t xml:space="preserve">3. Pred izvedbo izkopa je potrebno parcelo pripraviti za obdelavo: odstraniti manjše grmičevje in pokositi zelenico. </t>
  </si>
  <si>
    <r>
      <t xml:space="preserve">4. </t>
    </r>
    <r>
      <rPr>
        <i/>
        <sz val="9"/>
        <rFont val="Arial Narrow"/>
        <family val="2"/>
      </rPr>
      <t xml:space="preserve">Obračun izkopanih, nasutih, zasutih in odpeljanih materialov se obračunava v raščenem stanju. Stalne koeficiente razrahljivosti je upoštevati v E.M. posamezne postavke. </t>
    </r>
  </si>
  <si>
    <t xml:space="preserve">Količine za zemeljska dela so preračunane na osnovi mačrta arhitekture.  </t>
  </si>
  <si>
    <t>Izkop se obračunava na podlagi profilov posnetih, pred pričetkom del in po končanem delu.</t>
  </si>
  <si>
    <t>ZEMELJSKA DELA IZVAJATI SKLADNO Z GEOMEHANSKIMI ZAHTEVAMI!</t>
  </si>
  <si>
    <t>EM</t>
  </si>
  <si>
    <t>A2.1</t>
  </si>
  <si>
    <t>A2.2</t>
  </si>
  <si>
    <t>A2.3</t>
  </si>
  <si>
    <t>Ročni odkop morebitnih instalacij v terenu III. in IV. kategorije na lokaciji objekta z odmetom na rob izkopa (količina ocenjena)</t>
  </si>
  <si>
    <t>A2.4</t>
  </si>
  <si>
    <t>Planiranje dna izkopa s točnostjo +- 2 cm z minimalnim izmetom ali dosipom ter premetom odvečnega materiala. Obračun po m2.</t>
  </si>
  <si>
    <t>A2.5</t>
  </si>
  <si>
    <t>A2.6</t>
  </si>
  <si>
    <t>Nabava, dobava in polaganje geotekstil 300 g/m2 na uvaljan in utrjen planum, pred začetkom nasipavanja, vključno s potrebnimi preklopi 10%</t>
  </si>
  <si>
    <t>A2.7</t>
  </si>
  <si>
    <t>A2.8</t>
  </si>
  <si>
    <t>A2.9</t>
  </si>
  <si>
    <t>Odvoz izkopanega materiala na stalno deponijo, nakladanje je zajeto skupaj z izkopom. V postavki mora biti zajeto tudi plačilo komunalnega prispevka za stalno deponijo</t>
  </si>
  <si>
    <t>A2.10</t>
  </si>
  <si>
    <t>Geomehanski pregled in nadzor: strokovna prisotnost geomehanika v času izvajanja izkopa, utrjevanja  in pregled temeljnih tal pred izvedbo temeljev. V ceni je zajeti vse potrebne obiske geomehanika, vključno z izdelavo končnega poročila.</t>
  </si>
  <si>
    <t>SKUPAJ ZEMELJSKA DELA</t>
  </si>
  <si>
    <t>A/3.0</t>
  </si>
  <si>
    <t>BETONSKA DELA</t>
  </si>
  <si>
    <t>Splošna določila za betonska dela :</t>
  </si>
  <si>
    <t xml:space="preserve">Pri izvajanju betonskih, armirano betonskih del je upoštevati vse pogoje, katere navaja in predpisuje Pravilnik o tehničnih normativih za beton in armirani beton in Projekt betona, katerega izdela izvajalec. Armatura se izdeluje v skladu s PZI projektom gradbenih konstrukcij; pri čemer je upoštevati vse pogoje in navodila za izdelavo iz vseh načrtov.  Posebej pa je treba upoštevati sledeče: </t>
  </si>
  <si>
    <t xml:space="preserve">1. Opaži morajo biti čisti in v celoti pripravljeni za betoniranje (močenje). Črpni beton se ne sme vgrajevati z višine večje od 1m! Betonirati se lahko začne šele po pregledu podlage, odrov, opažev in armature. Vse vezi, stebri in preklade pod ploščami se betonirajo skupaj s ploščo! Beton se ročno vgrajuje samo v predelne stene in v primerih kadar to dovoli nadzor. </t>
  </si>
  <si>
    <t>2. Armatura ne sme rjaveti, pred montažo  jo je potrebno očistiti nečistoč, upoštevati je debelino zaščitne plasti betona, pritrjen mora biti tako, da ostane med betoniranjem na svojem mestu.</t>
  </si>
  <si>
    <t xml:space="preserve">3. Pred naročilom je upoštevati navedene eurokode in oznake betona; po končanem betoniranju je vgrajen beton potrebno zaščititi in negovati v skladu s pravili stroke. </t>
  </si>
  <si>
    <t xml:space="preserve">4.  Nadomestila za izvedbo elementov z naklonom  do 5 % od vodoravnosti se posebej ne priznava. Za vidne konstrukcije se smatrajo vse tiste konstrukcije, ki po končani izdelavi ostanejo neometane. </t>
  </si>
  <si>
    <t xml:space="preserve">5. Dopustna odstopanja za pravokotnost, dimenzije in ravnost posameznih betonskih ali armiranobetonskih konstrukcij so določena po določilih DIN 18202. </t>
  </si>
  <si>
    <t xml:space="preserve">6. Pred začetkom betonskih del morata biti opaž in armatura popolnoma pripravljena. Odprtine za instalacijske vode morajo biti nameščene na točno predvidenih lokacijah, nameščena morajo biti vsa sidra, podometna inštalacija in ostali podometni elementi. </t>
  </si>
  <si>
    <t>7. Pred pričetkom gradnje mora izvajalec izdelati Projekt betona v skladu z veljavno zakonodajo in ga predložiti nadzoru in projektantu gradbenih konstrukcij v pregled in potrditev! Pripadajoči stroški morajo biti že vkalkulirani v ceno posamezne E.M. vgrajenega betona. Betoni so v celoti izdelani v skladu z SIST EN 206-1!</t>
  </si>
  <si>
    <t>A3.1</t>
  </si>
  <si>
    <t xml:space="preserve">   </t>
  </si>
  <si>
    <t>A3.2</t>
  </si>
  <si>
    <t>►ab stopnice</t>
  </si>
  <si>
    <t>Dobava,  rezanje,  krivljenje, vezanje in polaganje armature ter polaganje armaturnih mrež kompletno po armaturnem   načrtu,  z  vsemi pomožnimi deli in prenosi, do  mesta  vgraditve.</t>
  </si>
  <si>
    <t>kg</t>
  </si>
  <si>
    <t>SKUPAJ BETONSKA DELA</t>
  </si>
  <si>
    <t>A/4.0</t>
  </si>
  <si>
    <t>TESARSKA DELA - OPAŽ</t>
  </si>
  <si>
    <t>Splošna določila za tesarska dela :</t>
  </si>
  <si>
    <t>Pri izvajanju tesarskih del je upoštevati vsa pripravljalna dela pri opažih, razopaževanje in zlaganje lesa in opažev. Opaži morajo biti pred uporabo pravilno negovani s premazi in odstranitev premazov upoštevana v posameznih cenah E.M. Tesnost in stabilnost opažev mora biti brezpogojno zagotovljena. Opaži za vidne betone morajo biti pripravljeni tako, da so po razopaženju betonske ploskve brez deformacij, gladke oziroma v strukturi določeni s projektom in popolnoma zalite brez gnezd in iztekajočega betona. Hkrati je potrebno upoštevati tudi sledeče:</t>
  </si>
  <si>
    <t xml:space="preserve">1. Varovalni odri, ki služijo varovanju življenja, izvajalcev ter ostalih na gradbišču se za čas izvajanja ne obračunavajo  posebej, ampak jih je potrebno upoštevati v cenah za enoto posameznih postavk, v kolikor to ni v popisu posebej opisano in označeno. </t>
  </si>
  <si>
    <t xml:space="preserve">2. Amortizacijsko stopnjo opažev in odrov ne glede na dobo za ves čas gradnje na objektu oziroma posamezne faze pri gradnji tudi takrat, kadar je  v posamezni postavki amortizacija določena. </t>
  </si>
  <si>
    <t xml:space="preserve">3. Stroške za morebitne statične presoje stabilnosti, sidranja in preizkuse opažev, delovnih odrov, varovalnih ali pomičnih odrov je vkalkulirati v cene po enoti posameznih postavk.  </t>
  </si>
  <si>
    <t xml:space="preserve">4.  Opaži  morajo biti izdelani po merah iz projekta ali posameznih načrtov z vsemi potrebnimi podporami z vodoravno in diagonalno povezavo tako, da so stabilni in vzdržijo vse obtežbe; površine morajo biti čiste in ravne; Vidni opaž se smatra v primeru ko konstrukcija po razopaževanju ostane neometana.  </t>
  </si>
  <si>
    <t>5. V vseh postavkah tesarskih del je v ceni za enoto mere opažev obvezno zajeti potrebno opaževanje, razopaževanje, čiščenje in mazanje opažev ter zlaganje na primernih deponijah skupaj z vsemi transporti in pomožnimi deli.</t>
  </si>
  <si>
    <t>A4.1</t>
  </si>
  <si>
    <t>A4.2</t>
  </si>
  <si>
    <t>A4.3</t>
  </si>
  <si>
    <r>
      <t xml:space="preserve">Lahki premični odri na železnih stolicah, višine do 2,00 m, odri za pomoč pri izvajanju obrtniških in inštalaterskih del. 
</t>
    </r>
    <r>
      <rPr>
        <i/>
        <sz val="10"/>
        <rFont val="Arial Narrow"/>
        <family val="2"/>
      </rPr>
      <t>Opomba: količina je ocenjena in velja za celoten čas gradnje!</t>
    </r>
  </si>
  <si>
    <t>SKUPAJ TESARSKA DELA</t>
  </si>
  <si>
    <t>A/5.0</t>
  </si>
  <si>
    <t>ZIDARSKA DELA</t>
  </si>
  <si>
    <t>Splošna določila za zidarska dela :</t>
  </si>
  <si>
    <t>Zidarska dela se morajo izvajati po določilih veljavnih tehničnih predpisov in normativov v soglasju z obveznimi standardi.</t>
  </si>
  <si>
    <t>Vgrajeni materiali za ta dela morajo po kvaliteti ustrezati določilom veljavnih tehničnih predpisov in slstandardov.</t>
  </si>
  <si>
    <t>Kvaliteta malt za zidarska dela mora ustrezati določilom veljavnih tehničnih predpisov in standardov.</t>
  </si>
  <si>
    <t>Zidanje z opeko :</t>
  </si>
  <si>
    <t>Splošni pogoji:</t>
  </si>
  <si>
    <t xml:space="preserve">Zidanje mora biti čisto, s pravilno vezavo opeke.Stiki morajo biti dobro zaliti z malto, vrste popolnoma vodoravne, malta pa ne sme </t>
  </si>
  <si>
    <t>biti v debelejšem sloju kot 15 mm. Vse površine morajo biti popolnoma ravne in navpične, odvečna malta iz stikov se mora odst-</t>
  </si>
  <si>
    <t>raniti, dokler je še sveža; Kvaliteta opeke in malte mora ustrezati zahtevam splošnih določil in opisu standardov za zidarska del.</t>
  </si>
  <si>
    <t>Izolacije :</t>
  </si>
  <si>
    <t>Splošni pogoji :</t>
  </si>
  <si>
    <t xml:space="preserve">            - vse izolacije morajo ustrezati splošnim določilom veljavnih tehničnih predpisov, drugih normativov in obveznih standardov</t>
  </si>
  <si>
    <t>A5.1</t>
  </si>
  <si>
    <t>A5.2</t>
  </si>
  <si>
    <t>A5.3</t>
  </si>
  <si>
    <t>►</t>
  </si>
  <si>
    <t>Nanos hladnega bitumenskega premaza (npr. IBITOL) na suho in brezprašno površino AB konstrukcije, poraba 0,3 l/m2, sušenje premaza 24 ur.</t>
  </si>
  <si>
    <t>A5.4</t>
  </si>
  <si>
    <t>A5.5</t>
  </si>
  <si>
    <t>A5.6</t>
  </si>
  <si>
    <t>Nabava, dobava  in vgradnja KOTNE LETVE 5x5 cm za blažitev ostrega kota na področju prehoda hidroizolacije: tla-stena (preprečevanje ostrega pregiba varilnega traku in posledičnega trganja trakov zaradi zemeljskih posedkov).</t>
  </si>
  <si>
    <t>A5.7</t>
  </si>
  <si>
    <t>A5.8</t>
  </si>
  <si>
    <t>A5.9</t>
  </si>
  <si>
    <t>A5.10</t>
  </si>
  <si>
    <t>A5.11</t>
  </si>
  <si>
    <t>A5.12</t>
  </si>
  <si>
    <t>A5.15</t>
  </si>
  <si>
    <t>A5.16</t>
  </si>
  <si>
    <t>A5.17</t>
  </si>
  <si>
    <t>A5.18</t>
  </si>
  <si>
    <t>A5.19</t>
  </si>
  <si>
    <t>A5.20</t>
  </si>
  <si>
    <t>A5.21</t>
  </si>
  <si>
    <t>Vzidave in zidarske obdelave elektro omaric, razdelilcev, hidrantnih  omar, vodomerov,  regulacijskih  in  tehnoloških naprav do velikosti 1,00 m2. Količina ocenjena!</t>
  </si>
  <si>
    <t>kos</t>
  </si>
  <si>
    <t>Sprotno čiščenje gradbišča med izvajanjem vseh del ter zaključno čiščenje, kompletno z odstranitvijo odpadkov iz objekta ter transportom iz delovišča v stalni depo. Upoštevati čiščenje stavbnega pohištva - okna. 
Obračun po 1x tlorisni površini objekta.</t>
  </si>
  <si>
    <t>Razna gradbena pomoč v delu pri obrtniških in instalacijskih delih ter razna nepredvidena in dodatna dela. Obračun izvršiti na podlagi efektivnih ur po predhodnem vpisu nadzornega organa v gradbeni dnevnik, ocena števila ur</t>
  </si>
  <si>
    <t>SKUPAJ ZIDARSKA DELA</t>
  </si>
  <si>
    <t>A/6.0</t>
  </si>
  <si>
    <t>FASADERSKA DELA</t>
  </si>
  <si>
    <t>Splošna določila za fasaderska dela :</t>
  </si>
  <si>
    <r>
      <t>OPOMBA:</t>
    </r>
    <r>
      <rPr>
        <sz val="9"/>
        <rFont val="Arial Narrow"/>
        <family val="2"/>
      </rPr>
      <t xml:space="preserve">  Za dopustna odstopanja za pravokotnost in površinsko ravnost fasade veljajo določila po DIN 18202. V ceni upoštevati vse zaključke na obodnih zidovih in stikih različnih materialov ter vse potrebne kotnike, odkapne robove, bandaže in dodatne ojačitve pri odprtinah.</t>
    </r>
  </si>
  <si>
    <t>1. Izvajalec pred pričetkom del preveri ravnost površine in njeno tolerančno območje, stanje površine (vlažnost, čistost, homogenost podlage, mastni madeži…) ter napake pred pričetkom del odpraviti.</t>
  </si>
  <si>
    <t xml:space="preserve">2. Izolacija fasade mora ustrezati sledečim parametrom in standardom: SIST EN 12667 (toplotna prevodnost), SIST EN 13501 (odziv na ogenj), SIST EN 1609 in 12087 (vodovpojnost), SIT EN 12086 (difuzijska upornost vodni pari) in DIN 4102/T17 (tališče). Pred pričetkom mora izvajalec uskladiti detajle pritrjevanja odkapnih obrob in razne preboje na fasadi. </t>
  </si>
  <si>
    <t>OBVEZNO JE POTREBNO KONTROLIRATI SESTAVE PO POSAMEZNIH POSTAVKAH V "SESTAVAH KONSTRUKCIJ", KI SO MERODAJNE ZA IZDELAVO PONUDBE!</t>
  </si>
  <si>
    <t>A6.1</t>
  </si>
  <si>
    <t>A6.2</t>
  </si>
  <si>
    <t>A6.3</t>
  </si>
  <si>
    <t>Kompletna dobava materiala in izdelava fasade,  skupaj s pritrdilnim in veznim materialom z vsemi pomožnimi, pripravljalnimi in zaključnimi deli in odri ter vsemi potrebnimi horizontalnimi in vertikalnimi transporti</t>
  </si>
  <si>
    <t>Glej detajle in fasadne pasove!</t>
  </si>
  <si>
    <t>Sestava fasadne obloge:</t>
  </si>
  <si>
    <t>►lepilo toplotnoizolacijske obloge</t>
  </si>
  <si>
    <t>►dvodelna plastična razcepna sidra</t>
  </si>
  <si>
    <t>►osnovni omet - spodnji in zgornji sloj</t>
  </si>
  <si>
    <t>►armaturna mrežica</t>
  </si>
  <si>
    <t>A6.4</t>
  </si>
  <si>
    <t>A6.5</t>
  </si>
  <si>
    <t>Sestava obloge fasadnega podstavka:</t>
  </si>
  <si>
    <t>A6.6</t>
  </si>
  <si>
    <t>SKUPAJ FASADERSKA DELA</t>
  </si>
  <si>
    <t>B./</t>
  </si>
  <si>
    <t>B/1.0</t>
  </si>
  <si>
    <t>KROVSKO KLEPARSKA DELA</t>
  </si>
  <si>
    <t>Splošna določila za krovska dela :</t>
  </si>
  <si>
    <t>Pri izvajanju krovskih del je upoštevati vsa pripravljalna dela, pomožna dela zaključna dela. Hkrati je potrebno tudi upoštevati:</t>
  </si>
  <si>
    <t>1. Vse lesene konstrukcije morajo biti izvršene strokovno pravilno, po obstoječih tehničnih predpisih.</t>
  </si>
  <si>
    <t>2. Vse vgrajene lesene konstrukcije morajo biti površinsko obdelane in zaščitene pred gnitjem, delovanjem vlage in mrčesom.</t>
  </si>
  <si>
    <t>3. V ceni vseh postavk je zajeti vsa dela, ves osnovni, pritrdilni in tesnilni material, vse prenose, finalno obdelavo, z robnimi zaključki in po navodilih proizvajalca materiala vse za gotovo vgrajene elemente. Vse mere je preveriti na licu mesta.</t>
  </si>
  <si>
    <t>4. V ceni vseh postavk je zajeti vse potrebne delovne odre.</t>
  </si>
  <si>
    <t>5. Izvedba detajlov po projektni dokumentaciji in priporočilih proizvajalcev.</t>
  </si>
  <si>
    <t>Splošna določila za  kleparska dela:</t>
  </si>
  <si>
    <t>Pri izvajanju kleparskih del je upoštevati vsa pripravljalna dela, pomožna dela zaključna dela. Hkrati je potrebno tudi upoštevati:</t>
  </si>
  <si>
    <t xml:space="preserve">1. Varovalni odri, ki služijo varovanju življenja, izvajalcev ter ostalih na gradbišču in niso posebej navedena v tem popisu (glej tesraska dela - opaži in odri) se za čas izvajanja ne obračunavajo  posebej, ampak jih je potrebno upoštevati v cenah za enoto posameznih postavk, v kolikor to ni v popisu posebej opisano in označeno. </t>
  </si>
  <si>
    <t>2. Krovci in kleparji na strehi morajo biti zavarovani v skladu z predpisi in zakonom o Varstvu pri delu (vsa varovala, ki služijo za uporabo osebne zaščitne opreme v skladu z SIST EN 354, SIST EN 355, SIST EN 360, SIST EN 362 in Zakonom o varstvu in zdravju pri delu.).</t>
  </si>
  <si>
    <t xml:space="preserve">3. Obložene površine morajo biti vertikalno in horizontalno ravne s finalno obdelanimi robovi na stikih sten in na vogalih. </t>
  </si>
  <si>
    <t>4. Vse detajle vgrajenih elementov in detajle izvedbe pisno potrdi arhitekt!</t>
  </si>
  <si>
    <t>B1.1</t>
  </si>
  <si>
    <t>B1.2</t>
  </si>
  <si>
    <t>B1.3</t>
  </si>
  <si>
    <t>B1.4</t>
  </si>
  <si>
    <t>B1.5</t>
  </si>
  <si>
    <t>B1.6</t>
  </si>
  <si>
    <t>B1.7</t>
  </si>
  <si>
    <t>B1.8</t>
  </si>
  <si>
    <t>B1.9</t>
  </si>
  <si>
    <t>B1.10</t>
  </si>
  <si>
    <t>B1.11</t>
  </si>
  <si>
    <t>B1.12</t>
  </si>
  <si>
    <t>B1.13</t>
  </si>
  <si>
    <t>B1.14</t>
  </si>
  <si>
    <t>SKUPAJ KROVSKO KLEPARSKA DELA</t>
  </si>
  <si>
    <t>B/2.0</t>
  </si>
  <si>
    <t>KLJUČAVNIČARSKA DELA</t>
  </si>
  <si>
    <t>B2.1</t>
  </si>
  <si>
    <t>B2.2</t>
  </si>
  <si>
    <t>B2.3</t>
  </si>
  <si>
    <t xml:space="preserve">Kompletna izdelava, dobava in montaža steklen nadstrešek: steklen konzolni nadstrešek z nerjavnimi jeklenimi nosilci lepljeno kaljeno steklo 2x10,00 mm, skupaj s pritrdilnim materialom, z vsemi pomožnimi, pripravljalnimi in zaključnimi deli in odri ter vsemi potrebnimi horizontalnimi in vertikalnimi transporti. </t>
  </si>
  <si>
    <t>a)</t>
  </si>
  <si>
    <t>b)</t>
  </si>
  <si>
    <t>B2.4</t>
  </si>
  <si>
    <t>B2.5</t>
  </si>
  <si>
    <t>B2.6</t>
  </si>
  <si>
    <t>SKUPAJ KLJUČAVNIČARSKA DELA</t>
  </si>
  <si>
    <t>B/3.0</t>
  </si>
  <si>
    <t>MIZARSKA DELA</t>
  </si>
  <si>
    <t>Splošna določila za mizarska dela:</t>
  </si>
  <si>
    <t>Pri izvajanju del je upoštevati vsa pripravljalna dela, pomožna dela zaključna dela. Hkrati je potrebno tudi upoštevati:</t>
  </si>
  <si>
    <t xml:space="preserve">1. V ceno za enoto mere morajo biti vračunani stroški za izdelavo delavniških načrtov ter detajlov za izvedbo posameznih konstrukcijskih elementov in izdelava predizmer na objektu.  </t>
  </si>
  <si>
    <t>2. Pred izdelavo izdelkov, je potrebno izdelati vzorčni kos, ki ga pisno potrdi investitor.</t>
  </si>
  <si>
    <t>B3.1</t>
  </si>
  <si>
    <t xml:space="preserve">Kompletna nabava, dobava in montaža </t>
  </si>
  <si>
    <t xml:space="preserve"> - okvir in krilo:  sanitarno vratno krilo in pregradne stene iz kompakt plošč tipa MAX ali podobno
                          temno siva barva (grafit)
                          nosilna konstrukcija iz nerjavne brušene kovine  stena dvignjena od tal za 15,00 cm 
- zasteklitev: /
- odpiranje: enokrilno
- okovje: kvalitetno standardizirano nerjavno okovje za enokrilna vrata, dvojna nasadila
- oprema: vratni odbojnik, alu ročaj - bunka, zapah na notranji strani z indikatorjem zasedenosti
- opombe: podane svetle odprtine, vse mere preveriti na objektu, brez praga
                  obvezni atesti v skladu z zakonodajo, 
                  v ponudbi je potrebno zajeti ves potreben material za vgradnjo in zaključni material
                     vključno z zidarsko obdelavo morebitnih poškodb na površinah ob montaži</t>
  </si>
  <si>
    <t>B3.2</t>
  </si>
  <si>
    <t>SKUPAJ MIZARSKA DELA</t>
  </si>
  <si>
    <t>B/4.0</t>
  </si>
  <si>
    <t>STAVBNO POHIŠTVO</t>
  </si>
  <si>
    <t>Splošna določila za stavbno pohištvo:</t>
  </si>
  <si>
    <t xml:space="preserve">SPLOŠNI OPIS ALU STAVBNEGA POHIŠTVA </t>
  </si>
  <si>
    <t>OKNA</t>
  </si>
  <si>
    <t>B4.1</t>
  </si>
  <si>
    <t>okno O3</t>
  </si>
  <si>
    <t>B4.2</t>
  </si>
  <si>
    <t>okno O4</t>
  </si>
  <si>
    <t>B4.3</t>
  </si>
  <si>
    <t>okno O5</t>
  </si>
  <si>
    <t>B4.4</t>
  </si>
  <si>
    <t>okno O6</t>
  </si>
  <si>
    <t>B4.5</t>
  </si>
  <si>
    <t>B4.6</t>
  </si>
  <si>
    <t>B4.7</t>
  </si>
  <si>
    <t>okno O11</t>
  </si>
  <si>
    <t>B4.8</t>
  </si>
  <si>
    <t>okno O12</t>
  </si>
  <si>
    <t>B4.9</t>
  </si>
  <si>
    <t>okno O13</t>
  </si>
  <si>
    <t>B4.10</t>
  </si>
  <si>
    <t>okno O14</t>
  </si>
  <si>
    <t>B4.11</t>
  </si>
  <si>
    <t>okno O15</t>
  </si>
  <si>
    <t>B4.12</t>
  </si>
  <si>
    <t>okno O16</t>
  </si>
  <si>
    <t>B4.13</t>
  </si>
  <si>
    <t>okno O17</t>
  </si>
  <si>
    <t>B4.14</t>
  </si>
  <si>
    <t>okno O18</t>
  </si>
  <si>
    <t>B4.15</t>
  </si>
  <si>
    <t>okno O19</t>
  </si>
  <si>
    <t>B4.16</t>
  </si>
  <si>
    <t>okno O20</t>
  </si>
  <si>
    <t>B4.17</t>
  </si>
  <si>
    <t>VRATA</t>
  </si>
  <si>
    <t>B4.18</t>
  </si>
  <si>
    <t>B4.19</t>
  </si>
  <si>
    <t>B4.20</t>
  </si>
  <si>
    <t>B4.21</t>
  </si>
  <si>
    <t>B4.22</t>
  </si>
  <si>
    <t>vrata V5</t>
  </si>
  <si>
    <t>dim (cm) 101/210</t>
  </si>
  <si>
    <t>B4.23</t>
  </si>
  <si>
    <t>vrata V6</t>
  </si>
  <si>
    <t>dim (cm) 91/210</t>
  </si>
  <si>
    <t>B4.24</t>
  </si>
  <si>
    <t>dim (cm) 81/210</t>
  </si>
  <si>
    <t>B4.25</t>
  </si>
  <si>
    <t>vrata V8</t>
  </si>
  <si>
    <t>B4.26</t>
  </si>
  <si>
    <t>vrata V9</t>
  </si>
  <si>
    <t>B4.27</t>
  </si>
  <si>
    <t>vrata V11</t>
  </si>
  <si>
    <t>B4.28</t>
  </si>
  <si>
    <t>B4.29</t>
  </si>
  <si>
    <t>B4.30</t>
  </si>
  <si>
    <t>B4.31</t>
  </si>
  <si>
    <t>B4.32</t>
  </si>
  <si>
    <t>B4.33</t>
  </si>
  <si>
    <t>B4.34</t>
  </si>
  <si>
    <t>B4.35</t>
  </si>
  <si>
    <t>B4.36</t>
  </si>
  <si>
    <t>B4.38</t>
  </si>
  <si>
    <t>B4.39</t>
  </si>
  <si>
    <t>B4.40</t>
  </si>
  <si>
    <t>B4.41</t>
  </si>
  <si>
    <t>B4.42</t>
  </si>
  <si>
    <t>B4.43</t>
  </si>
  <si>
    <t>B4.44</t>
  </si>
  <si>
    <t>B4.46</t>
  </si>
  <si>
    <t>SKUPAJ STAVBNO POHIŠTVO</t>
  </si>
  <si>
    <t>B/5.0</t>
  </si>
  <si>
    <t>ESTRIH</t>
  </si>
  <si>
    <t>Splošna določila za estrih:</t>
  </si>
  <si>
    <r>
      <rPr>
        <u/>
        <sz val="9"/>
        <rFont val="Arial Narrow"/>
        <family val="2"/>
      </rPr>
      <t>OPOMBA:</t>
    </r>
    <r>
      <rPr>
        <sz val="9"/>
        <rFont val="Arial Narrow"/>
        <family val="2"/>
      </rPr>
      <t xml:space="preserve"> Pri izvajanju estrihov je upoštevati vsa pripravljalna, pomožna in zaključna dela. Hkrati je potrebno upoštevati še:</t>
    </r>
  </si>
  <si>
    <t xml:space="preserve">1. V ceno za enoto mere morajo biti vračunani stroški za vse notranje horizontalne in vertikalne transporte. </t>
  </si>
  <si>
    <t>2. Izvajalec je pred pričetkom izvedbe estrihov dolžan predložiti projekt estrihov, v katerem bo prikazan način zagotavljanja kvalitete vgrajenih estrihov ter njihovo negovanje do dosežene prdpisane kvalitete. Stroške negovanja estrihov je vračunati v C/E in pri sami izvedbi estrihov izvesti vsa dela po popisu, vključno s potrebno dobavo in polaganjem robnih trakov v višini celotne podne konstrukcije + 2 cm. Višek trakov se odstrani po končanih delih. Nadomestila za izvedbo estrihov z naklonom do 5% od vodoravnosti se posebej ne priznava. V ceno enote mere izvedbe estriha je vračunati tudi izvedbo delovnih stikov in dilatacij.</t>
  </si>
  <si>
    <t>B5.1</t>
  </si>
  <si>
    <t xml:space="preserve">Kompletna dobava in polaganje toplotno izolacije kot izolacija pod estrihom, vključno z vsem potrebnim materialom, vsemi obdelavami prebojev in zaključkov in spojev brez toplotnih mostov z ostalimi elementi toplotne zaščite zgradbe, prenosi do mesta vgraditve ter z vsemi pomožimi in pripravljalnimi deli.
Obračun po tlorisni površini tlaka. </t>
  </si>
  <si>
    <t>/1.   ►</t>
  </si>
  <si>
    <t>/2.   ►</t>
  </si>
  <si>
    <t>B5.2</t>
  </si>
  <si>
    <t>B5.3</t>
  </si>
  <si>
    <t>B/6.0</t>
  </si>
  <si>
    <t>TLAKARSKA DELA</t>
  </si>
  <si>
    <t>Splošna določila za tlakarska dela:</t>
  </si>
  <si>
    <r>
      <t>OPOMBA:</t>
    </r>
    <r>
      <rPr>
        <sz val="9"/>
        <rFont val="Arial Narrow"/>
        <family val="2"/>
      </rPr>
      <t xml:space="preserve"> Pri izvajanju tlakarskih del je upoštevati vsa pripravljalna dela, pomožna dela zaključna dela. Hkrati je potrebno tudi upoštevati:</t>
    </r>
  </si>
  <si>
    <t>1. Pred polaganjem talnih oblog je predhodno pregledati delovno površino in izvesti potrebna preddela</t>
  </si>
  <si>
    <t>2. Pred polaganjem izvajalec skupaj z nadzorom in projektantom arhitekture pregleda površine oblaganja določi lokacije, način in smer oblaganja tlaka in polaganja talnih oblog</t>
  </si>
  <si>
    <t>B6.1</t>
  </si>
  <si>
    <t>PVC ENOMER TLAK npr. UPOFLOOR ZERO 5701 Pearl</t>
  </si>
  <si>
    <t>B6.2</t>
  </si>
  <si>
    <t>SKUPAJ TLAKARSKA DELA</t>
  </si>
  <si>
    <t>B/7.0</t>
  </si>
  <si>
    <t>KERAMIČARSKA DELA</t>
  </si>
  <si>
    <t>Splošna določila za keramičarska dela:</t>
  </si>
  <si>
    <r>
      <rPr>
        <b/>
        <u/>
        <sz val="9"/>
        <rFont val="Arial Narrow"/>
        <family val="2"/>
      </rPr>
      <t>OPOMBA</t>
    </r>
    <r>
      <rPr>
        <b/>
        <sz val="9"/>
        <rFont val="Arial Narrow"/>
        <family val="2"/>
      </rPr>
      <t>:</t>
    </r>
    <r>
      <rPr>
        <sz val="9"/>
        <rFont val="Arial Narrow"/>
        <family val="2"/>
      </rPr>
      <t xml:space="preserve"> Pri izvajanju keramičarskih del je upoštevati vsa pripravljalna dela, pomožna dela zaključna dela. Hkrati je potrebno tudi upoštevati:</t>
    </r>
  </si>
  <si>
    <t>1. Pred polaganjem keramike na stene je predhodno pregledati stene in izvesti potrebna preddela; pregledati vertikalnost sten. Pred polaganjem talne keramike v lepilno malto v sanitarijah kjer je izvedena hidroizolacija s polimercementno maso je preveriti stanje omenjene hidroizolacije, pri polaganju pa dela izvajati tako, da se le-ta ne poškoduje.</t>
  </si>
  <si>
    <t>2. Polaganje keramike ob vodovodnih in elektro priključkih izvesti, tako da so stiki pokriti s rozetami .</t>
  </si>
  <si>
    <t>3. Pred polaganjem izvajalec skupaj z nadzorom pregleda površine oblaganja in določi lokacije oblaganja sten in tlaka. Površine odprtin do 0,50 m2 , ki se ne oblagajo, ampak se oblaganje vrši ob  odprtinah, se ne odbijajo. Okenske odprtine do 1m2 se ne odbijajo, špalete se ne obračunajo posebej, vratne odprtine se odbijejo nad 1m2.</t>
  </si>
  <si>
    <t>4. Pred polaganjem obloge izvajalec obvezno s projektantom arhitekture določi način, smer in vzorec polaganja.</t>
  </si>
  <si>
    <t>5. Vzorec keramike pisno potrdi arhitekt oz. investitor</t>
  </si>
  <si>
    <t>B7.1</t>
  </si>
  <si>
    <t>B7.2</t>
  </si>
  <si>
    <t>B7.3</t>
  </si>
  <si>
    <t>SKUPAJ KERAMIČARSKA DELA</t>
  </si>
  <si>
    <t>B/8.0</t>
  </si>
  <si>
    <t>SLIKOPLESKARSKA DELA</t>
  </si>
  <si>
    <t>Splošna določila za slikopleskarska dela:</t>
  </si>
  <si>
    <r>
      <t>OPOMBA:</t>
    </r>
    <r>
      <rPr>
        <b/>
        <sz val="9"/>
        <rFont val="Arial Narrow"/>
        <family val="2"/>
      </rPr>
      <t xml:space="preserve"> </t>
    </r>
    <r>
      <rPr>
        <sz val="9"/>
        <rFont val="Arial Narrow"/>
        <family val="2"/>
      </rPr>
      <t>Pri izvajanju slikopleskarskih del je upoštevati vsa pripravljalna dela, pomožna in zaključna dela. Hkrati je potrebno tudi upoštevati:</t>
    </r>
  </si>
  <si>
    <t xml:space="preserve">1. Delovni odri, ki služijo varovanju življenja, izvajalcev ter ostalih na gradbišču in niso posebej navedena v tem popisu (glej tesarska dela - opaži in odri) se za čas izvajanja ne obračunavajo  posebej, ampak jih je potrebno upoštevati v cenah za enoto posameznih postavk, v kolikor to ni v popisu posebej opisano in označeno. </t>
  </si>
  <si>
    <t xml:space="preserve">2. Na  opleskanih površinah se ne smejo poznati sledovi od slikopleskarskega orodja, barvni ton mora biti enoten. </t>
  </si>
  <si>
    <t>3. Pred pričetkom je predhodno pregledati delovno površino in izvesti potrebna preddela; površine očistiti od emulzij, premazov opažev in mastnih deležev, pregledati niveleto površin in pomeriti stopnjo vlage. Vse našteto mora biti zajeto v E.M. posamezne postavke.</t>
  </si>
  <si>
    <t>4. V ceni je upoštevati vse zaščite pri slikanju ali pleskanju med posameznimi različnimi nanosi barv: bandažni trak, začasno odstranjevanje in ponovno nameščanje, zaščito lesenih delov, zidnih površin, ipd.</t>
  </si>
  <si>
    <t>B8.1</t>
  </si>
  <si>
    <t>Izdelava prednamaza z emulzijo, dvakratno kitanje in brušenje mavčno kartonskega stropa ter min. 2 x oplesk s poldisperzijsko  barvo;  kompletno po predpisih in navodilih proizvajalca, z vsemi pomožnimi deli, odri in transporti.</t>
  </si>
  <si>
    <t>B8.2</t>
  </si>
  <si>
    <t>B8.4</t>
  </si>
  <si>
    <t>SKUPAJ SLIKOPLESKARSKA DELA</t>
  </si>
  <si>
    <t>B/9.0</t>
  </si>
  <si>
    <t>MONTAŽERSKA DELA</t>
  </si>
  <si>
    <t>B9.1</t>
  </si>
  <si>
    <t>B9.2</t>
  </si>
  <si>
    <t>B9.3</t>
  </si>
  <si>
    <t>B9.4</t>
  </si>
  <si>
    <t>B9.5</t>
  </si>
  <si>
    <t>B9.6</t>
  </si>
  <si>
    <t>B9.7</t>
  </si>
  <si>
    <t>B9.8</t>
  </si>
  <si>
    <t>B9.9</t>
  </si>
  <si>
    <t>B9.10</t>
  </si>
  <si>
    <t>B9.11</t>
  </si>
  <si>
    <t>SKUPAJ MONTAŽERSKA DELA</t>
  </si>
  <si>
    <t>PRIPRAVLJALNA DELA</t>
  </si>
  <si>
    <t>Izdelava, dobava in postavitev gradbiščne table, skladno z Gradbenim zakonom</t>
  </si>
  <si>
    <t>SKUPAJ :</t>
  </si>
  <si>
    <t>E./</t>
  </si>
  <si>
    <t>ELEKTRO INSTALACIJE IN ELEKTRO OPREMA</t>
  </si>
  <si>
    <t>SKUPAJ ELEKTRO INSTALACIJE IN ELEKTRO OPREMA</t>
  </si>
  <si>
    <t>S./</t>
  </si>
  <si>
    <t>STROJNE INSTALACIJE IN STROJNA OPREMA</t>
  </si>
  <si>
    <t>S3.0</t>
  </si>
  <si>
    <t>S4.0</t>
  </si>
  <si>
    <t>S5.0</t>
  </si>
  <si>
    <t>SKUPAJ GOI DELA (brez DDV)</t>
  </si>
  <si>
    <t>SKUPAJ STROJNE INSTALACIJE IN STROJNA OPREMA</t>
  </si>
  <si>
    <t>S6.0</t>
  </si>
  <si>
    <t>MESTNA OBČINA NOVA GORICA</t>
  </si>
  <si>
    <t>Trg Edvarda Kardelja 1</t>
  </si>
  <si>
    <t>5000 Nova Gorica</t>
  </si>
  <si>
    <t>Osnovna šola Milojke Štrukelj                                                                                     Delpinova 7, 5000 Nova Gorica</t>
  </si>
  <si>
    <t>ENERGETSKA SANACIJA, REKONSTRUKCIJA</t>
  </si>
  <si>
    <t>Rok ŽEVART, univ. dipl. inž. arh.</t>
  </si>
  <si>
    <r>
      <t>SPLOŠNA OPOMBA</t>
    </r>
    <r>
      <rPr>
        <sz val="10"/>
        <rFont val="Arial Narrow"/>
        <family val="2"/>
        <charset val="238"/>
      </rPr>
      <t xml:space="preserve">: </t>
    </r>
    <r>
      <rPr>
        <b/>
        <sz val="10"/>
        <rFont val="Arial Narrow"/>
        <family val="2"/>
      </rPr>
      <t>PZI</t>
    </r>
    <r>
      <rPr>
        <sz val="10"/>
        <rFont val="Arial Narrow"/>
        <family val="2"/>
      </rPr>
      <t xml:space="preserve"> projektantski popis in projektantski predračun je izdelan na podlagi PZI projekta, razgovora z naročnikom in uporabniki ter posameznimi ostalimi projektanti in načrtovalci. Popis zajema gradbeno obrtniška in inštalacijska dela za območje energetske sanacije in rekonstrukcije obstoječega objekta. Pred izdelavo ponudbe je obvezen ogled lokacije objekta in projektne dokumentacije. Izvajalec je dolžan pri sestavi ponudbe upoštevati grafične in tekstualne dele projekta (DGD, PZI). V primeru tiskarskih napak in neskladij v projektu je dolžan na to opozoriti projektanta pred oddajo ponudbe.  V sledečem popisu morajo biti v vseh postavkah vkalkulirane in upoštevane sledeče pripombe:  </t>
    </r>
  </si>
  <si>
    <t>Osnovna šola Milojke Štrukelj, Delpinova 7, 5000 Nova Gorica</t>
  </si>
  <si>
    <t xml:space="preserve">Pridobitev potrebnih podatkov o vseh morebitnih trasah obstoječe komunalne infrastrukture na območju izvajanja del, s strani pristojnih služb. Izvajalec jih mora označiti in izvajati poostren nadzor ob zemeljskih izkopih. V bližini morebitnih tras je potrebno izvajati ročni izkop. V primeru poškodb komunalne infrastrukture mora ustaviti dela in nemudoma obvestiti pristojne službe. Vse stroške popravila oziroma zamenjave poškodovanih delov nosi izvajalec. </t>
  </si>
  <si>
    <t>Nakladanje odvečnega materiala in gradbenih odpadkov na kamion in odvoz na centralno deponijo. V postavki mora biti zajeto tudi plačilo komunalnega prispevka za stalno deponijo. Obvezno predložiti evidenčne liste. V količini upoštevana zbita količina materiala.</t>
  </si>
  <si>
    <t xml:space="preserve">Prestavitev premične opreme in instalacij v objektu in okolici, z umikom v ustrezen skladiščni prostor in ponovno montažo po končanih gradbenih delih  ter čiščenje terena in priprava prostora za izvajanje gradbenih del, vključno z ureditvijo transportne poti za strojno in ročno mehanizacijo, vključno z vsemi pomožnimi deli in materialom </t>
  </si>
  <si>
    <t>Izdelava varnostnega elaborata gradbišča, ki ga izdela za to pooblaščena oseba.</t>
  </si>
  <si>
    <t xml:space="preserve">Demontaža in ponovna montaža označevalnih tabel, hišne številke, prometnih znakov, poštega nabiralnika na fasadi objekta. V času gradbenih del je potrebno table primerno skladiščiti. Vključno z vsemi pomožnimi deli in materialom. Ponovno namestitev po končanju gradbenih del je potrebno izvesti s sidranjem v ustrezno nosilno podlago. </t>
  </si>
  <si>
    <t xml:space="preserve">Demontaža nadstreška z nosilno konstrukcijo, nad servisnim vhodom kuhinje na zahodni fasadi, velikosti cca. 12,00 m2, z odnosom na gradbiščno deponijo. Vključno z vsemi pomožnimi deli in materialom. </t>
  </si>
  <si>
    <t xml:space="preserve">Demontaža alu prezračevalne rešetke nad servisnim izhodom tehnike, z odnosom na gradbiščno deponijo. Vključno z vsemi pomožnimi deli in materialom. </t>
  </si>
  <si>
    <t xml:space="preserve">Demontaža fasadnih klinov za dostop na streho objekta, z odnosom na gradbiščno deponijo. Vključno z vsemi pomožnimi deli in materialom. </t>
  </si>
  <si>
    <t xml:space="preserve">Demontaža vertikalnega žleba na stiku šole in veznega hodnika športne dvorane, dolžine 10,50 m1, z odnosom v skladiščni prostor . Po končanih sanacijskih delih je potrebno žleb ponovno namestiti s konzolnimi objemkami, ki so sidrane v nosilno podlago. Vključno z vsemi pomožnimi deli in materialom. </t>
  </si>
  <si>
    <t xml:space="preserve">Demontaža vertikalnega žleba s kotličkom na fasadi knjižnice, dolžine 8,00 m1, z odnosom v skladiščni prostor . Po končanih sanacijskih delih je potrebno žleb ponovno namestiti s konzolnimi objemkami, ki so sidrane v nosilno podlago. Vključno z vsemi pomožnimi deli in materialom. </t>
  </si>
  <si>
    <t xml:space="preserve">Zaris izreza ter rezanje obstoječega asfalta ob objektu, vključno z vsemi pomožnimi deli ter materialom. Razrez je potrebno opraviti s kvalitetnim in sodobnim diamantnim orodjem brez nepotrebnih vibracij in s sprotnim vlaženjem, da se prepreči širjenje prahu. Rez je potrebno izvesti tako, da bo po končanih delih možno izvesti kvaliteten stik obstoječe in nove asfaltne površine. </t>
  </si>
  <si>
    <t>Odstranitev izrezanega dela asfaltne površine ob fasadi objekta v širini 80,00 cm, z odnosom odpadnega materiala na gradbiščno deponijo, vključno z vsemi pomožnimi deli ter materialom.</t>
  </si>
  <si>
    <t>Odstranitev betonskih tlakovcev ob fasadi objekta v širini 80,00 cm, z odnosom odpadnega materiala na gradbiščno deponijo, vključno z vsemi pomožnimi deli ter materialom.</t>
  </si>
  <si>
    <t>Odstranitev travne ruše ob severni fasadi objekta(delavnice) v širini 80,00 cm, z odnosom  materiala na gradbiščno deponijo, vključno z vsemi pomožnimi deli ter materialom.</t>
  </si>
  <si>
    <t xml:space="preserve">Kompletna demontaža in odstranitev vseh elementov sanitarne keramike v šolskih sanitarijah, z iznosi, prenosi in nalaganjem ruševin na prevozno sredstvo in odvoz na stalno deponijo. V ceni upoštevati plačilo komunalne deponije! </t>
  </si>
  <si>
    <t xml:space="preserve">Kompletna demontaža in odstranitev sanitrnih kabin v šolskih sanitarijah, z iznosi, prenosi in nalaganjem ruševin na prevozno sredstvo in odvoz na stalno deponijo. V ceni upoštevati plačilo komunalne deponije! </t>
  </si>
  <si>
    <t>Kompletna odstranitev finalnih talnih oblog v učilnicah 1. in 2. nadstropja (parket), brez odstranitve talnega estriha, z iznosi, prenosi in nalaganjem ruševin na prevozno sredstvo in odvoz na stalno deponijo. V ceni upoštevati plačilo komunalne deponije! Vključno z vsemi pomožnimi deli in materialom.</t>
  </si>
  <si>
    <t xml:space="preserve">Kompletna izvedba demontaža in odstranitev obstoječih slojev strešne kritine do osnovne hidroizolacije, z iznosi, prenosi in nalaganjem ruševin na prevozno sredstvo in odvoz na stalno deponijo. V ceni upoštevati plačilo komunalne deponije! </t>
  </si>
  <si>
    <t xml:space="preserve">Kompletna odstranitev kleparskih atičnih zaključkov in odstranitev dela hidroizolacije na vrhu atike ter priprava površine atike za izvedbo nadzidave atičnega zidca , z iznosi, prenosi in nalaganjem ruševin na prevozno sredstvo in odvoz na stalno deponijo. V ceni upoštevati plačilo komunalne deponije! </t>
  </si>
  <si>
    <t>Kompletna  izvedba demontaže in odstranitve notranjih vrat, skupaj s podboji, z uporabo ustreznih delovnih odrov, z iznosi, prenosi in nalaganjem ruševin na prevozno sredstvo in odvoz na stalno deponijo. V ceni upoštevati plačilo komunalne deponije!</t>
  </si>
  <si>
    <t xml:space="preserve">Kompletna odstranitev strešnih meteornih odtočnikov in odduhov, z iznosi, prenosi in nalaganjem ruševin na prevozno sredstvo in odvoz na stalno deponijo. V ceni upoštevati plačilo komunalne deponije! </t>
  </si>
  <si>
    <t>Strojno / ročni (80/20%) izkop zemljine pod obstoječim tlakom pritlične etaže, za izvedbo toplotne in hidro izolacije,  s  sprotnim  nakladanjem na transportno sredstvo; Odvoz na stalno deponijo - glej postavko A2.9.</t>
  </si>
  <si>
    <t>Strojno utrjevanje dna izkopa v terenu III. in IV. kategorije z vibracijsko ploščo ali vibrovaljarjem do predpisane zbitosti za izvedbo tlaka s strani geomehanika;</t>
  </si>
  <si>
    <t>Planiranje dna izkopa ob obodu objekta, za vgradnjo drenaže s točnostjo +- 2 cm z minimalnim izmetom ali dosipom ter premetom odvečnega materiala. Obračun po m2.</t>
  </si>
  <si>
    <t>A2.11</t>
  </si>
  <si>
    <t>Strojno utrjevanje dna izkopa v terenu III. in IV. kategorije z vibracijsko ploščo ali vibrovaljarjem do predpisane zbitosti za izvedbo posteljice drenaže</t>
  </si>
  <si>
    <t>A2.12</t>
  </si>
  <si>
    <t>Dobava drenažnega materiala in zasip za objektom v širini do cca. 0,50 m z drenažnim nasutjem,  z zasipanjem  in s sprotnim komprimiranjem, vključno z vsemi pomožnimi deli ter vgradnim in zaključnim materialom</t>
  </si>
  <si>
    <t>A2.13</t>
  </si>
  <si>
    <t xml:space="preserve">Dobava in vgradnja plasti ločilnega sloja -  geotekstil (300g/m2) kot zaščita drenaže in drenažnega nasutja pred zamuljenjem. Preklop minimalno 0,50 m, vključno z vsemi pomožnimi deli in materialom. </t>
  </si>
  <si>
    <t>A2.14</t>
  </si>
  <si>
    <t>Dobava in vgradnja betonskih pranih plošč ob obodu objekta, v širini izkopa, po vzorcu obstoječih betonskih plošč. Plošče se polagajo v primerno peščeno posteljico Vključno z vsemi pomožnimi deli ter materialom.</t>
  </si>
  <si>
    <t>A2.15</t>
  </si>
  <si>
    <t>Ročno površinsko planiranje dela izkopa na neutrjenih površinah ob fasadi objekta. Za nivelacijo terena se uporabi odstranjeno zemljino, ki je skladiščena na območju gradbišča. Po izvedeni nivelaciji je potrebno površine v predelu izkopa zatraviti. Vključno z vsemi pomožnimi deli ter vgradnim in zaključnim materialom.</t>
  </si>
  <si>
    <t>A2.16</t>
  </si>
  <si>
    <t>Dobava in vgradnja dvoslojnega asfalta (5,00 + 3,00 cm) ob obodu objekta, v širini izkopa cca. 0,80 m. Pred polaganjem asfalta je potrebno ustrezno pripraviti komprimirano podlago - utrjen protizmrzlinski tampon v debelini 30,00 cm. Vrh zgornjega ustroja pripraviti v naklonu. Zbitost tampona min. 80 MPa. Asfalt je potrebno vgraditi tako, da bo zagotovljen naklon stran od objekta. Rob obstoječe asfaltne površine je potrebno pripraviti tako, da bo možno izvesti tesni stik med obstoječim in novim asfaltom, vključno z vsemi pomožnimi deli ter vgradnim in zaključnim materialom. Pred začetkom asfaltiranja je potrebno ustrezno zaščititi stavbno pohištvo in fasado. Vključno z vsemi pomožnimi deli ter vgradnim in zaključnim materialom.</t>
  </si>
  <si>
    <t>A2.17</t>
  </si>
  <si>
    <t>A2.18</t>
  </si>
  <si>
    <t>Kompletna izdelava, dobava in vgrajevanje betona C30/37, v armirane konstrukcije, prereza od 0.12 do 0.20 m3/m2/m1, vključno z vsemi pomožnimi deli in transportom do mesta vgrajevanja:</t>
  </si>
  <si>
    <t>Kompletna izdelava, dobava in vgrajevanje betona C30/37, v armirane konstrukcije, prereza  do 0.10 m3/m2/m1, vključno z vsemi pomožnimi deli in transportom do mesta vgrajevanja:</t>
  </si>
  <si>
    <t>►ab nadzidava atike, višine do. 25 cm</t>
  </si>
  <si>
    <t>Izdelava opaža ab nadzidave atičnega zidca, skupaj s potrebnim podpiranjem, opaženje, razopaženje, čiščenje in zlaganje po končanih delih</t>
  </si>
  <si>
    <t>Izdelava opaža ab  stopnic na prehodu zahodnega vhoda in notranjega hodnika; opaž rame, čelnih in stranskih stranic,  z vsemi deli z vertikalnimi in horizontalnimi prenosi, opaženje, razopaženje, čiščenje in zlaganje</t>
  </si>
  <si>
    <t>A3.3</t>
  </si>
  <si>
    <t>Kompletna odstranitev nenosilnih predelnih zidov v šolskih sanitarijah (1. in 2. nadstropje), vključno s pripadajočim stavbnim pohištvom, z uporabo ustreznih delovnih odrov, z iznosi, prenosi in nalaganjem ruševin na prevozno sredstvo in odvoz na stalno deponijo. V ceni upoštevati plačilo komunalne deponije! Vključno z vsemi pomožnimi deli in materialom.</t>
  </si>
  <si>
    <t>A1.18</t>
  </si>
  <si>
    <t>A1.19</t>
  </si>
  <si>
    <r>
      <t xml:space="preserve">Čiščenje, sušenje in izravanava  površine zidov po obodu objekta s predhodno pripravo podlage, izdelava cementnega redkega obrizga in finega ometa s cementno rahlo podaljšano malto 1:3 skupaj z vsemi pomožnimi, pripravljalnimi in zaključnimi deli in odri ter vsemi potrebnimi  horizontalnimi  in vertikalnimi transporti: </t>
    </r>
    <r>
      <rPr>
        <i/>
        <u/>
        <sz val="10"/>
        <rFont val="Arial Narrow"/>
        <family val="2"/>
      </rPr>
      <t>priprava površine za nanos vertikalne hidroizolacije</t>
    </r>
  </si>
  <si>
    <r>
      <t xml:space="preserve">Nabava, dobava in vgrajevanje tamponskega materiala za izvedbo utrjenega nasutja pod novim tlakom pritličja, v debelini 20,00 cm,  z razgrinjanjem, planiranjem in utrjevanjem v plasteh do predpisane zbitosti. Obračun po m3 tampona v utrjenem stanju. </t>
    </r>
    <r>
      <rPr>
        <i/>
        <sz val="10"/>
        <color indexed="8"/>
        <rFont val="Arial Narrow"/>
        <family val="2"/>
        <charset val="238"/>
      </rPr>
      <t>Dela izvajati po navodilih geomehanika!</t>
    </r>
  </si>
  <si>
    <t>Nabava, dobava in polaganje PE gradbene folije (pred betoniranjem talne plošče pri ureditvi novega tlaka pritličja), vključno z vsemi pomožnimi deli in materialom.</t>
  </si>
  <si>
    <t>Strojno / ročni (80/20%) izkop utrjene zemljine ob zunanjem obodu objekta za izvedbo hidro in toplotne izolacije podzemnega dela objekta ter drenaže, s  sprotnim iznosom, prenosi in nakladanjem na transportno sredstvo; Odvoz na stalno deponijo - glej postavko A2.9.</t>
  </si>
  <si>
    <t>►mikroarmiran podložni beton tlakov v pritličju</t>
  </si>
  <si>
    <t>A3.4</t>
  </si>
  <si>
    <r>
      <t xml:space="preserve">Kompletna izvedba </t>
    </r>
    <r>
      <rPr>
        <i/>
        <u/>
        <sz val="10"/>
        <rFont val="Arial Narrow"/>
        <family val="2"/>
      </rPr>
      <t>horizontalne hidroizolacije tal pritličja,</t>
    </r>
    <r>
      <rPr>
        <sz val="10"/>
        <rFont val="Arial Narrow"/>
        <family val="2"/>
      </rPr>
      <t xml:space="preserve"> z vsemi pomožnimi, pripravljalnimi in zaključnimi deli ter vsemi potrebnimi horizontalnimi in vertikalnimi transporti. Dela izvesti po navodilih proizvajalca. H.I. v sestavi:</t>
    </r>
  </si>
  <si>
    <r>
      <t xml:space="preserve">Kompletna izvedba </t>
    </r>
    <r>
      <rPr>
        <i/>
        <u/>
        <sz val="10"/>
        <rFont val="Arial Narrow"/>
        <family val="2"/>
      </rPr>
      <t>vertikalne hidroizolacije zunanjega oboda od drenaže do vrha podzidka,</t>
    </r>
    <r>
      <rPr>
        <sz val="10"/>
        <rFont val="Arial Narrow"/>
        <family val="2"/>
      </rPr>
      <t xml:space="preserve"> z vsemi pomožnimi, pripravljalnimi in zaključnimi deli ter vsemi potrebnimi horizontalnimi in vertikalnimi transporti. Dela izvesti po navodilih proizvajalca. H.I. v sestavi:</t>
    </r>
  </si>
  <si>
    <r>
      <t xml:space="preserve">Kompletna izvedba </t>
    </r>
    <r>
      <rPr>
        <i/>
        <u/>
        <sz val="10"/>
        <rFont val="Arial Narrow"/>
        <family val="2"/>
      </rPr>
      <t>vertikalne hidroizolacije notranjega oboda, v predelu izvedbe novega tlaka pritličja,</t>
    </r>
    <r>
      <rPr>
        <sz val="10"/>
        <rFont val="Arial Narrow"/>
        <family val="2"/>
      </rPr>
      <t xml:space="preserve"> z vsemi pomožnimi, pripravljalnimi in zaključnimi deli ter vsemi potrebnimi horizontalnimi in vertikalnimi transporti. Dela izvesti po navodilih proizvajalca. H.I. v sestavi:</t>
    </r>
  </si>
  <si>
    <t>Nabava,  dobava  in vgradnja toplotne izolacije  deb. 4 cm, npr. Fibran XPS300L., kot zaščita vertikalne hidroizolacije na notranji strani oboda objekta,  z vsemi pomožnimi, pripravljalnimi in zaključnimi deli ter  vsemi  potrebnimi horizontalnimi in vertikalnimi transporti</t>
  </si>
  <si>
    <t>Dobava in položitev drenažne cevi okoli objekta v višini dna temeljev z drenažno cevjo FI 160 mm, vključno z dobavo nearmiranega betona C 10/12 in izdelavo ustrezne betonske posteljice ter  priključitvijo na drenažne jaške,  vključno z vsemi pomožnimi deli ter vgradnim in zaključnim materialom</t>
  </si>
  <si>
    <t>Izkop, zasutje in ureditev površja trase in dobava ter položitev drenažne cevi  FI 160, za odvajanje drenažnih voda od objekta do najbližjega ustrezno globokega jaška meteorne kanalizacije s položitvijo na pripravljeno podlago (posteljica) in priključitvijo na obstoječi jašek,  vključno z vsemi pomožnimi deli ter vgradnim in zaključnim materialom. V kolikor drenaže zaradi globine jaškov ni mogoče priključiti na obstoječo kanalizacijo je potrebno ob zaključku drenaže izvesti vrtino fi 30, globine do 3,00 m, ki bo ponikala odvečno drenažno vodo.</t>
  </si>
  <si>
    <t>Dobava in montaža betonskega drenažnega jaška FI 60 cm, globina do 60,00 cm, na ustrezno pripravljeno podlago, z betonskim pokrovom za možnost čiščenja jaška  (nosilnost jaška na neutrjenih in utrjenih nepovoznih površinah A-15, na utrjenih povoznih površinah B-125),  vključno z vsemi pomožnimi deli ter vgradnim in zaključnim materialom. Globina položene drenaže in drenažnih jaškov bo natančneje definirana po odkopu objektov.</t>
  </si>
  <si>
    <t>Izvedba gradbene sanacije ometa na notranjih obstoječih stenah, vključno s kitanjem in brušenjem ter pripravo ustrezne površine za nanos finalnega opleska, vključno z vsemi ostalimi potrebnimi deli in materiali.Vse po navodilih proizvajalca, vključno z V in H transporti ter potrebnimi delovnimi odri.</t>
  </si>
  <si>
    <t>Izvedba gradbene sanacije ometa na notranjih obstoječih stropih, v predelih kjer ni predviden spuščeni strop, vključno s kitanjem in brušenjem ter pripravo ustrezne površine za nanos finalnega opleska, vključno z vsemi ostalimi potrebnimi deli in materiali.Vse po navodilih proizvajalca, vključno z V in H transporti ter potrebnimi delovnimi odri.</t>
  </si>
  <si>
    <t xml:space="preserve">Kompletna dobava cevi in postavitev ter kasnejša demontaža fasadnega odra iz H ali cevnih elementov, višine do 13.00 m za izvedbo fasade brez zaščitne ponjave z vsemi potrebnimi vertikalnimi in horizontalnimi prehodi na posamezne delovne platoje, varnostnimi ograjami in potrebnimi sidri, pod oder se položi folija ali filc, da se lepilo ali zaključni sloj ne prime na asfalt oz. finalni zunanji tlak, v ceno zajeti tudi končno čiščenje, postavitev vseh začasnih prehodov in morebitnih lovilnih odrov v kolikor je potrebno. </t>
  </si>
  <si>
    <r>
      <t>Doplačilo za napenjanje zaščitne ponjave po fasadnem odru: ponjava služi varnostnemu namenu za protiprašno zaščito, preprečuje padanje predmetov in omogoča nemoten potek dela izvajalcem;</t>
    </r>
    <r>
      <rPr>
        <b/>
        <i/>
        <sz val="9"/>
        <rFont val="Arial Narrow"/>
        <family val="2"/>
      </rPr>
      <t xml:space="preserve"> </t>
    </r>
    <r>
      <rPr>
        <b/>
        <i/>
        <u/>
        <sz val="9"/>
        <rFont val="Arial Narrow"/>
        <family val="2"/>
      </rPr>
      <t>izdela se jo na zahtevo nadzora ali investitorja!</t>
    </r>
  </si>
  <si>
    <t>Čiščenje  površine obodnih konstrukcij, odstranitev umazanije ter  sanacija morebitnih segradiranih območij, gradbena sanacija, izravnava in osušitev celotne površine in priprava ustrezne podlage za nanos toplotne izolacije. Odprtine so odštete v celoti. Vključno z vsemi pomožnimi deli in materialom.</t>
  </si>
  <si>
    <t>►toplotna izolacija iz mineralne volne za kontaktne fasade z enostrnskim silikatnim obrizgom, tipa ki smartwall n c1, (λmax=0,034 w/mk, razplastna trdnost ≥ 7,5 kpa) debeline 12,00 cm</t>
  </si>
  <si>
    <t>►toplotna izolacija iz mineralne volne za kontaktne fasade z enostrnskim silikatnim obrizgom, tipa ki smartwall n c1, (λmax=0,034 w/mk, razplastna trdnost ≥ 7,5 kpa) debeline 8,00 cm</t>
  </si>
  <si>
    <t>►toplotna izolacija iz mineralne volne za kontaktne fasade z enostrnskim silikatnim obrizgom, tipa ki smartwall n c1, (λmax=0,034 w/mk, razplastna trdnost ≥ 7,5 kpa) debeline 6,00 cm</t>
  </si>
  <si>
    <t>A6.7</t>
  </si>
  <si>
    <t>Kompletna dobava materiala in izdelava nove fasadne obloge tal proti hladnemu zraku (konzolni previs 1. nadstropja na zahodni fasadi),  skupaj s pritrdilnim in veznim materialom z vsemi pomožnimi, pripravljalnimi in zaključnimi deli in odri ter vsemi potrebnimi horizontalnimi in vertikalnimi transporti</t>
  </si>
  <si>
    <t>A6.8</t>
  </si>
  <si>
    <t>Kompletna dobava materiala in izdelava fasade - XPS obloga podometne alu kasete žaluzij deb. do 7 cm, na vzhodni in zahodni fasadi veznega dela (administracija),  skupaj s pritrdilnim in veznim materialom z vsemi pomožnimi, pripravljalnimi in zaključnimi deli in odri ter vsemi potrebnimi horizontalnimi in vertikalnimi transporti</t>
  </si>
  <si>
    <t>A6.9</t>
  </si>
  <si>
    <t>Kompletna dobava materiala in izdelava zunanjih okenskih in vratnih špalet,  skupaj s pritrdilnim in veznim materialom z vsemi pomožnimi, pripravljalnimi in zaključnimi deli in odri ter vsemi potrebnimi horizontalnimi in vertikalnimi transporti. Pri izvedbi fasadnih špalet upoštevati, da se vse okenske in vratne odprtine obdelajo s PVC vogalniki z mrežico (vertikalni zunanji rob).  Vse kontaktne površine med špaletami in okvirji stavbnega pohištva (okna, vrata) se obdelajo z zaključno letvijo (npr. Baumit Fensteranschlussprofil). Na zunanjih robovih zgornjih-horizontalnih  špalet nad okni in vrati se vgradi PVC odkapni profil z mrežico, npr. Baumit Tropfkantenprofil.  Vsi vogali objekta morajo biti obdelani s PVC vogalniki, kot tudi izvedeno diagonalno armiranje s kosi armaturne mrežice, na vseh vogalih okenskih in vratnih odprtin. Količina ocenjena, obračun po dejanskih količinah. Izvedbo del potrdi nadzornik!</t>
  </si>
  <si>
    <t>►toplotna izolacija iz poltrde mineralne volne za kontaktne fasade za oblogo špalet, tipa KI FKD, (λmax=0,039 w/mk, razplastna trdnost ≥ 15 kpa) debeline 3,00 cm</t>
  </si>
  <si>
    <t>Nabava,  dobava  in vgradnja toplotne izolacije  deb. 10 cm, npr. Fibran XPS300L ETICS GF., kot zaščita vertikalne hidroizolacije na zunanjem obodu objektain izolacija podzidka,  z vsemi pomožnimi, pripravljalnimi in zaključnimi deli ter  vsemi  potrebnimi horizontalnimi in vertikalnimi transporti. Izvedba izolacije do zgornjega roba podzidka, cca. 30,00 cm nad zunanim tlakom</t>
  </si>
  <si>
    <t>►toplotna izolacija XPS ETICS GL 300 debeline do 7,00 cm</t>
  </si>
  <si>
    <t>►zaključni sloj - kot npr. Baumit MosaikTop</t>
  </si>
  <si>
    <r>
      <t xml:space="preserve">Kompletna izdelava </t>
    </r>
    <r>
      <rPr>
        <b/>
        <i/>
        <u/>
        <sz val="10"/>
        <rFont val="Arial Narrow"/>
        <family val="2"/>
      </rPr>
      <t>podstavka fasade (cokel)</t>
    </r>
    <r>
      <rPr>
        <sz val="10"/>
        <rFont val="Arial Narrow"/>
        <family val="2"/>
      </rPr>
      <t>, vključno z vsemi pomožnimi deli in materiali.</t>
    </r>
  </si>
  <si>
    <t>A5.22</t>
  </si>
  <si>
    <t>A5.23</t>
  </si>
  <si>
    <t>A6.10</t>
  </si>
  <si>
    <t>A6.11</t>
  </si>
  <si>
    <t xml:space="preserve">Demontaža dvocevnega razvoda toplovodnega ogrevanja na strehi veznega dela (administracija), vključno z nosilnimi konzolami, zaradi izvedbe sanacije ovoja objekta. Po končanih sanacijskih delih je potrebno cevni razvod ponovno namestiti skupaj z novimi konzolnimi nosilci, ki jih je potrebno sidrati v nosilno podlago. Vključno z vsemi pomožnimi deli in materialom. </t>
  </si>
  <si>
    <t>A6.12</t>
  </si>
  <si>
    <t>Izvedba fasadnega napisa na vzhodni in zahodni fasadi veznega dela, z obstojno kontrastno barvo. Velike tiskane črke OSNOVNA ŠOLA MILOJKE ŠTRUKELJ. Višina črk cca. 40,00 cm,  skupaj z materialom z vsemi pomožnimi, pripravljalnimi in zaključnimi deli in odri ter vsemi potrebnimi horizontalnimi in vertikalnimi transporti. Barvo, obliko in mesto napisa mora pred izvedbo potrditi nadzor in naročnik</t>
  </si>
  <si>
    <t>Kompletna dobava materiala in vgradnja parne zapore pod toplotno izolacijo tipa KI Homeseal LDS 100 ali ekvivalentno, skupaj z vsemi pomožnimi, pripravljalnimi in zaključnimi deli. Folijo vgraditi po navodilih in detajlih proizvajalca 
V ceni upoštevati količine preklopov</t>
  </si>
  <si>
    <t xml:space="preserve">Kompletna dobava materiala in vgradnja toplotne izolacije iz plošč EPS150  (ʎ=0,034 W/mK), na ravno streho objekta, debeline 15,00 cm. Vgradnja po detajlih in navodilih proizvajalca. Vključno z vsemi pomožnimi deli ter vgradnim in zaključnim materialom. </t>
  </si>
  <si>
    <t xml:space="preserve">Kompletna dobava materiala in vgradnja toplotne izolacije iz plošč EPS150  (ʎ=0,034 W/mK), na ravno streho objekta (vhodni del veznega dela, vzhod), debeline 20,00 cm. Vgradnja po detajlih in navodilih proizvajalca. Vključno z vsemi pomožnimi deli ter vgradnim in zaključnim materialom. </t>
  </si>
  <si>
    <t>Kompletna dobava materiala in vgradnja ločilnega sloja - geotekstil 300 g/m2 nad toplotno izolacijo, skupaj z vsemi pomožnimi, pripravljalnimi in zaključnimi deli. Geotekstil vgraditi po navodilih in detajlih proizvajalca 
V ceni upoštevati količine preklopov</t>
  </si>
  <si>
    <t>►toplotna izolacija XPS 300 GI, debeline  10,00 cm</t>
  </si>
  <si>
    <t>A6.13</t>
  </si>
  <si>
    <t>Kompletna dobava materiala in vgradnja ločilnega sloja - kot zaščita hidroizolacije, iz polipropilenskega geotekstila, tipa Fibranfilter SF32 ali ekvivalentno, skupaj z vsemi pomožnimi, pripravljalnimi in zaključnimi deli. Geotekstil vgraditi po navodilih in detajlih proizvajalca 
V ceni upoštevati količine preklopov</t>
  </si>
  <si>
    <t>Dobava in vgradnja požiralnika meteornih vod za ravne strehe tipa ACO Passavant ali ekvivalentno, vključno s priključkom na obstoječe vertikale, z vsem potrebnim dodatnim priborom, zaščito pred zamašitvijo. Predvideti ogrevano izvedbo odtoka, vključno z dobavo in vgradnjo potrebnih električnih vodnikov in termostata in priključitev na obstoječe interno električno omrežje. Vgradnja po detajlih in navodilih proizvajalca. Vključno z vsemi pomožnimi deli ter vgradnim in zaključnim materialom. Sklopi električnega ogrevanja zajeti v elektro delu. Količina ocenjena, obračun po dejanskih količinah. Izvedbo del potrdi nadzornik!</t>
  </si>
  <si>
    <t>Dobava in vgradnja novih strešnih zaključnih kap odduhov s priključkom na obstoječe vertikale, z vsem potrebnim dodatnim priborom, zaščito pred zamašitvijo. Vključno z vsemi pomožnimi deli ter vgradnim in zaključnim materialom. Sklopi električnega ogrevanja zajeti v elektro delu. Količina ocenjena, obračun po dejanskih količinah. Izvedbo del potrdi nadzornik!</t>
  </si>
  <si>
    <t xml:space="preserve">Dobava in izvedba varnostnega preliva na atičnem zidcu strehe, dimenzij fi 50 mm, spodnji rob preliva min. 2,00 cm nad nivojem hidroizolacije strehe. Preliv se zaključi z vsaj 3,00 cm previsom preko ravnine fasadnega zaključnega ometa, z odkapnim zobom. Vključno z vsemi pomožnimi deli ter vgradnim in zaključnim materialom. </t>
  </si>
  <si>
    <t xml:space="preserve">Kompletna dobava materiala in vgradnja toplotne izolacije iz XPS plošč tipa Fragmat XPS 300GL  (ʎ=0,034 W/mK) ali ekvivalentno, na ravno streho objekta, debeline 5,00 cm. Vgradnja po detajlih in navodilih proizvajalca. Vključno z vsemi pomožnimi deli ter vgradnim in zaključnim materialom. </t>
  </si>
  <si>
    <t xml:space="preserve">Kompletna dobava materiala in vgradnja toplotne izolacije iz XPS plošč tipa Fragmat XPS 300GI  (ʎ=0,034 W/mK) ali ekvivalentno, na notranji in zgornji strani nadvišane atike ravne strehe objekta, debeline 5,00 cm. Vgradnja po detajlih in navodilih proizvajalca. Vključno z vsemi pomožnimi deli ter vgradnim in zaključnim materialom. </t>
  </si>
  <si>
    <t xml:space="preserve">Dobava in vgradnja OSB/3 plošč, debeline 15 mm, za potrebe izdelave podkonstrukcij atičnih oblog, vključno s pritrdilnim in zaključnim materialom in vsemi pomožnimi deli  </t>
  </si>
  <si>
    <t>A5.24</t>
  </si>
  <si>
    <t xml:space="preserve">Dobava in vgradnja UV obstojne večplastne sintetične strešne tesnilne folije na osnovi FPO, tipa Sika TG 66-20 ali ekvivalentno, debeline 2,00 mm, nad novo toplotno izolacijo ravne strehe objekta. Vgradnja po detajlih in navodilih proizvajalca. Vključno z izvedbo vseh potrebnih detajlov po navodilih proizvajalca okoli prezračevalnih jaškov, odduhov, meteornih odtokov in podobno. Membrana se zaključi na vrhu atičnega zidu. Vključno z vsemi pomožnimi deli ter vgradnim in zaključnim materialom. </t>
  </si>
  <si>
    <t>Celovita sanacija betonskega prezračevalnega jaška na strehi veznega dela šole (na stiku z učilniškim traktom). Zunanjo površino jaška je potrebno očistiti in gradbeno sanirati ter pripraviti za vgradnjo toplotne izolacije (cca. 7,00 m2). Odstraniti je potrebno obstoječe prezračevalne rešetke in po sanaciji vgraditi nove (4 kom). Celoten obod (stranice in streho) je potrebno obložiti z XPS ploščami 300 GI, debeline 5,00 cm in. Celoten jašek finalno hidroizolirati z UV obstojno večplastno sintetično strešno tesnilno folijo na osnovi FPO, tipa Sika TG 66-20 ali ekvivalentno, debeline 2,00 mm, nad ločilnim slojem - geotekstil 300 g/m2. Vgradnja po detajlih in navodilih proizvajalca. Vključno z izvedbo vseh potrebnih detajlov po navodilih proizvajalca okoli prezračevalnih jaškov, odduhov, meteornih odtokov in podobno.</t>
  </si>
  <si>
    <t>Odstranitev celotnega obstoječega tlaka v vzhodnem delu  hodnika 2. nadstropja (keramična talna obloga), vključno z vsemi sloji do osnovne medetažne plošče, z iznosi, prenosi in nalaganjem ruševin na prevozno sredstvo in odvoz na stalno deponijo. V ceni upoštevati plačilo komunalne deponije! Po odstranitvi tlakov je potrebno ploščo temeljito očistiti in pripraviti za vgradnjo novega tlaka.</t>
  </si>
  <si>
    <t>A1.20</t>
  </si>
  <si>
    <t>Kompletna odstranitev stenskih in talnih finalnih oblog v šolskih sanitarijah, z iznosi, prenosi in nalaganjem ruševin na prevozno sredstvo in odvoz na stalno deponijo. V ceni upoštevati plačilo komunalne deponije! Pri talnih oblogah se odstranijo vsi sloji do osnovne nosilne konstrukcije, ki se ustrezno očisti in pripravi za vgradnjo novega tlaka</t>
  </si>
  <si>
    <t>Kompletna izdelava in dobava mikroarmiranega betonskega estriha nad toplotno izolacijo in PE folijo pritlične talne plošče, fino zaglajen, ob stenah namestiti robni stiropor trak deb. 0,5 cm. Obdelavo in končno višino zgomje površine prilagoditi  vrsti  finalnega  tlaka! Vključno z vsem potrebnim materialom, dilatacijami ipd., z vsemi prenosi do mesta vgraditve ter z vsemi pripravljalnimi in pomožnimi deli.</t>
  </si>
  <si>
    <t>B5.4</t>
  </si>
  <si>
    <t>EPS 150 10,00 cm - pritličje</t>
  </si>
  <si>
    <t>EPS 150 4,00 cm - 2. nadstropje hodnik</t>
  </si>
  <si>
    <t>pritličje</t>
  </si>
  <si>
    <t>2. nadstropje - hodnik</t>
  </si>
  <si>
    <t>deb. 6 cm - 2. nadstropje hodnik</t>
  </si>
  <si>
    <t>Kompletna sanacija obstoječega estriha v učilnicah po odstranitvi parketa. Podlago je potrebno ustrezno očistiti, zbrusiti in odstraniti ostanke lepila, gradbeno sanirati segradirana območja in razpoke ter celotno površino pripraviti za vgradnjo ustrezne izravnalne mase. Vključno z vsem potrebnim materialom, z vsemi prenosi do mesta vgraditve ter z vsemi pripravljalnimi in pomožnimi deli.</t>
  </si>
  <si>
    <t>Kompletna dobava in polaganje, enomer talne obloge učilnic  (kot npr. ZERO), sestavljena iz  60 % naravnih mineralov in 40 % termo plastičnih polimerov, v rolah širine 145 cm, deb 2 mm, barva po izbiri projektanta. 
Talna obloga mora ustrezati naslednjim zahtevam:
• primerna za visoko obremenjene prostore, 
• odporna proti obrabi 
• ne toksična brez vsebnosti PVC-ja plastifikatorjev, halogenov, 
nitrozaminov, vinil klorida, phtalatov
• obrabni sloj impregniran z ionomerom (odlična odpornost na praske
kemikalije in kisline ….) 
• enostavna za vzdrževanje in ne potrebuje dodatnega 
zaščitnega premaza, 
• odporna na cigaretne ogorke po EN 1399, 
• ognjeodpornost po EN 13501-1 Cfl-s1 
• protizdrstnost po EN 13893, 
• elektrostatičnost EN 1815 - antistatičen, 
• antibaktericidna in antifungicidna (ne omogoča razvoj bakterij)
• odporna na koleščke stolov po EN 425 in 
• točkovna odpornost na odtis po EN 433, (po 2,5h), manjša od 0,05 mm
• dimenzijska stabilnost po EN 434, (manjša od 0,2 %)
• primerna za talno gretje
• certifikati za kakovost zraka v prostoru 
(FloorScore, DGNB, der Blaue Engel, EPD, Baubook)
• ne škoduje okolju (možno uničenje s sežigom)
• je 100 % razgradljiva</t>
  </si>
  <si>
    <t xml:space="preserve">Montaža talne obloge, ki zajema 1 x nanos izravnalne mase do 3mm, 100 % lepljenje in opasovanje v prostor  z varjenimi spoji ter dobavo in montažo zaključnih letvic tipa Cubu flex bela, višina 80 mm. </t>
  </si>
  <si>
    <t>B7.5</t>
  </si>
  <si>
    <t>B7.4</t>
  </si>
  <si>
    <t>šolske sanitarije</t>
  </si>
  <si>
    <t>kuhinja</t>
  </si>
  <si>
    <t>Dobava in položitev talne keramike v šolskih sanitarijah, tipa Gorenje Madison 3 Grey, 33,3 x 33,3 cm, polaganje na stik oziroma minimalno fugo, polaganje v cement - akrilatno lepilo deb. 0,50 cm, s fugiranjem, upoštevati nizkostensko oblogo. Na prehodu na vertikalne površine vgraditi ustrezno zaokrožnico. Barvo, tip in način polaganja potrdi nadzor in projektant!</t>
  </si>
  <si>
    <t>Dobava in oblaganje sten šolskih sanitarij, s stensko keramiko tipa Gorenje Madison 65 White, 25,0 x 60,0 cm, lepljenje s cementno - akrilnim lepilom in fugiranjem (minimalne fuge) in uporabo kovinskih vogalnikov in stenske zaokrožnice. Polaganje do višine spuščenega stropa. Barvo, tip in način polaganja potrdi nadzor in projektant!
V ceni upoštevati uporabo delovnih odrov!</t>
  </si>
  <si>
    <t>palice fi 12 - atika</t>
  </si>
  <si>
    <t>palice fi 8 - atika stremena</t>
  </si>
  <si>
    <t>palice fi 12 - sidra atike</t>
  </si>
  <si>
    <t>palice fi 12 - sidra ležišč podkonstrukcije</t>
  </si>
  <si>
    <t>HEA 160</t>
  </si>
  <si>
    <t>kvadratni profil 100/60/4 mm</t>
  </si>
  <si>
    <t>zavetrovanje RD8</t>
  </si>
  <si>
    <t>B2.7</t>
  </si>
  <si>
    <t xml:space="preserve">Kompletna izdelava, dobava in montaža kovinske varnostne lestve za dostop na streho, višine 3.50 m, s polkrožnim hrbtnim varovalom, vse cinkano in barvano v barvi RAL 7016, skupaj s pritrdilnim materialom, z vsemi pomožnimi, pripravljalnimi in zaključnimi deli in odri ter vsemi potrebnimi horizontalnimi in vertikalnimi transporti. </t>
  </si>
  <si>
    <t>B1.15</t>
  </si>
  <si>
    <t xml:space="preserve">Kompletna izdelava, dobava in montaža atične zaključne kape iz plastificirane pločevine debeline min. 0,70 mm, razvite širine do 70,00 cm, na ustrezni kovinski podkonstrukciji, pritrjevanje brez vidnih vijakov, stikovanje posameznih elementov z dvojnim pokončnim kleparskim zgibom, kovičenje ni dovoljeno, skupaj z vsemi pomožnimi, pripravljalnimi in zaključnimi deli in odri ter vsemi potrebnimi horizontalnimi in vertikalnimi transporti. </t>
  </si>
  <si>
    <t>Pred izvedbo nadvišanja je potrebno obstoječo atiko ustrezno očistiti in pripraviti, odstraniti vsa segragirana mesta in gradbeno pokrpati morebitne poškodbe zgornje ravnine atike. Pred izvebo betoniranja je potrebno nadzidavo sidrati v nosilno podlago z dodatnimi sidri rebraste armature fi 12 na rastru 50,00 cm, ki se uvrta v obstoječo atiko v globini 10,00 cm in zalepi z dvokomponentnim epoxi-akrilatnim lepilom za lepljenje sider, brez topil in stirena, tipa Sika AnchorFix-2 ali ekvivalentno. V predelu ležišč pokonstrukcije FV panelov in klimata učilnic je potrebno obstoječo atiko odstraniti do osnovne strešne plošče in izvesti novo AB atiko, v širini 40,00 cm. Novo atiko je potrebno sidrati v strešno ploščo s sidri iz rebraste armature fi 12 (3 x 2 palici), v globini 20,00 cm in zalepi z dvokomponentnim epoxi-akrilatnim lepilom za lepljenje sider, brez topil in stirena, tipa Sika AnchorFix-2 ali ekvivalentno. Sam atični rob se po celotnem obodu armira s štirimi palicami rebraste armature fi 12 in stremeni fi 8 na rastru 25,00 cm</t>
  </si>
  <si>
    <t>Kompletna izvedba rušenje in odstranitev celotne talne sestave, skupaj s talno ploščo, upoštevati tudi odstranitev finalnega tlaka, podložnega betona, hidroizolacije, z iznosi, prenosi in nalaganjem ruševin na prevozno sredstvo in odvoz na stalno deponijo. V ceni upoštevati plačilo komunalne deponije! Vključno z vsemi pomožnimi deli in materialom.</t>
  </si>
  <si>
    <t>Odstranitev celotnih zunanjih okenskih špalet veznega trakta, do osnovne nosilne konstrukcije, z iznosi, prenosi in nalaganjem ruševin na prevozno sredstvo in odvoz na stalno deponijo. V ceni upoštevati plačilo komunalne deponije! Po odstranitvi špalet je potrebno podlago temeljito očistiti in pripraviti za vgradnjo novih elementov stavbnega pohištva in toplotne izolacije špalet.</t>
  </si>
  <si>
    <t>A6.14</t>
  </si>
  <si>
    <t>Kompletna dobava materiala in vgradnja XPS obloge stika podometne žaluzije in vertikalnega zidu za preprečitev toplotnega mostu, deb. 4,00 cm,  skupaj s pritrdilnim in veznim materialom z vsemi pomožnimi, pripravljalnimi in zaključnimi deli in odri ter vsemi potrebnimi horizontalnimi in vertikalnimi transporti</t>
  </si>
  <si>
    <t>Kompletna dobava materiala in izdelava - XPS obloga stika ravne strehe in vertikalne fasade deb. 10,00 cm,  skupaj s pritrdilnim in veznim materialom z vsemi pomožnimi, pripravljalnimi in zaključnimi deli in odri ter vsemi potrebnimi horizontalnimi in vertikalnimi transporti</t>
  </si>
  <si>
    <t>Dobava in montaža alu prezračevalne rešetke nad servisnimi vrati učnih delavnic na severni strani pritličja, skupaj s pritrdilnim materialom, z vsemi pomožnimi, pripravljalnimi in zaključnimi deli in odri ter vsemi potrebnimi horizontalnimi in vertikalnimi transporti. Rešetka s podaljšanim nastavkom zaradi nove toplotne izolacije ovoja, dimenzij cca. 150/75 cm, z protimrčesno zaščito, v barvi RAL 7016.</t>
  </si>
  <si>
    <t>A1.21</t>
  </si>
  <si>
    <t>A1.22</t>
  </si>
  <si>
    <t>Odstranitev celotnih zunanjih betonskih stopnic in klančine na vhodu v šola na vzhodni strani veznega trakta, z iznosi, prenosi in nalaganjem ruševin na prevozno sredstvo in odvoz na stalno deponijo. V ceni upoštevati plačilo komunalne deponije! Po odstranitvi konstrukcije je potrebno podlago temeljito očistiti in pripraviti za vgradnjo novih elementov zunanje ureditve</t>
  </si>
  <si>
    <t>Izvedba gradbene sanacije notranjih okenskih in vratnih špalet po odstranitvi obstoječega stavbnega pohištva, z kitanjem in brušenjem ter pripravo ustrezne podlage za nanos finalnega opleska, vključno z vsemi ostalimi potrebnimi deli in materiali.Vse po navodilih proizvajalca, vključno z V in H transporti ter potrebnimi delovnimi odri.
Količina ocenjena, obračun po dejanskih količinah. Izvedbo del potrdi nadzornik!</t>
  </si>
  <si>
    <t>A5.25</t>
  </si>
  <si>
    <t>A5.26</t>
  </si>
  <si>
    <t>A5.27</t>
  </si>
  <si>
    <t>A5.28</t>
  </si>
  <si>
    <t>deb. 8,5 cm - pritličje</t>
  </si>
  <si>
    <t>sanitarna kabina SK1</t>
  </si>
  <si>
    <t>dim (cm) 193/180</t>
  </si>
  <si>
    <t xml:space="preserve">sanitarna kabina SK2 </t>
  </si>
  <si>
    <t>dim (cm) 120/180</t>
  </si>
  <si>
    <t xml:space="preserve"> - okvir in krilo:  sanitarno vratno krilo in pregradne stene iz kompakt plošč tipa MAX ali podobno
                          temno siva barva (grafit)
                          nosilna konstrukcija iz nerjavne brušene kovine   stena dvignjena od tal za 15,00 cm 
- zasteklitev: /
 - odpiranje: enokrilno
- okovje: kvalitetno standardizirano nerjavno okovje za enokrilna vrata, dvojna nasadila
- oprema: vratni odbojnik, alu ročaj - bunka, varnostna cilindrična ključavnica, varnostna kovinska mreža nad višino elementa do stropa, vključno s potrebno podkonstrukcijo
- opombe: podane svetle odprtine, vse mere preveriti na objektu, brez praga
                  obvezni atesti v skladu z zakonodajo, 
                  v ponudbi je potrebno zajeti ves potreben material za vgradnjo in zaključni material
                     vključno z zidarsko obdelavo morebitnih poškodb na površinah ob montaži</t>
  </si>
  <si>
    <r>
      <t xml:space="preserve">Kompletna dobava in izvedba suhomontažnega stropa iz belih mineralnih plošč tipa Armstrong Perla OP 0.95, ali ekvivalentno, dimenzij 600/600 mm ; plošče debeline 18 mm se montirajo na tipsko kovinsko podkonstrukciji, sestavljeni iz nosilnih in montažnih profilov, z robnimi zaključki tipa microlook 90. Strop mora zagotavljati absorbcijo zvoka minimalno </t>
    </r>
    <r>
      <rPr>
        <sz val="10"/>
        <rFont val="Calibri"/>
        <family val="2"/>
      </rPr>
      <t>αw = 0.95.</t>
    </r>
    <r>
      <rPr>
        <sz val="10"/>
        <rFont val="Arial Narrow"/>
        <family val="2"/>
      </rPr>
      <t xml:space="preserve"> Cena zajema izreze odprtin različnih oblik in velikosti ter izvedbo vseh potrebnih kaskad, vključno z vsemi potrebnimi odri in prenosi ter transporti</t>
    </r>
  </si>
  <si>
    <t xml:space="preserve">Kompletna dobava in montaža v suhomontažno steno, podometnih nosilnih elementov za umivalnike, vključno z vsemi potrebnimi prenosi in transporti ter pomožnim delom </t>
  </si>
  <si>
    <t>Kompletna dobava in montaža v suhomontažno steno, podometnih nosilnih elementov za pisoarje, vključno z vsemi potrebnimi prenosi in transporti ter pomožnim delom</t>
  </si>
  <si>
    <t>Kompletna izvedba oblaganja novih nadometnih strojnih instalacij ob umivalnikih v učilnicah z dvoslojno oblogo mavčno kartonske obloge,  kovinska podkonstrukcija, bandažirano v kvaliteti K2, višina stene do 3,70 m, vključno  z  vsemi  potrebnimi  odri  in  prenosi ter transporti in pomožnimi deli</t>
  </si>
  <si>
    <t>B9.12</t>
  </si>
  <si>
    <t>Demontaža celotne stenske keramike v prostorih šolske kuhinje, z iznosi, prenosi in nalaganjem ruševin na prevozno sredstvo in odvoz na stalno deponijo. V ceni upoštevati plačilo komunalne deponije! Po odstranitvi keramike je potrebno stene temeljito očistiti, gradbeno sanirati in pripraviti za vgradnjo nove stenske keramike. Vključno z vsemi pomožnimi deli in materialom</t>
  </si>
  <si>
    <t>A1.23</t>
  </si>
  <si>
    <t xml:space="preserve">Kompletna demontaža in odstranitev vseh umivalnikov v učilnicah, z iznosi, prenosi in nalaganjem ruševin na prevozno sredstvo in odvoz na stalno deponijo. V ceni upoštevati plačilo komunalne deponije! </t>
  </si>
  <si>
    <t>A1.24</t>
  </si>
  <si>
    <t>B7.6</t>
  </si>
  <si>
    <t xml:space="preserve">Dobava in oblaganje sten ob umivalnikih v učilnicah, s stensko keramiko tipa Gorenje Madison 65 White, 25,0 x 60,0 cm, lepljenje s cementno - akrilnim lepilom in fugiranjem (minimalne fuge) in uporabo kovinskih vogalnikov in stenske zaokrožnice. Polaganje do višine 2,00 m. Barvo, tip in način polaganja potrdi nadzor in projektant!
V ceni upoštevati uporabo delovnih odrov! </t>
  </si>
  <si>
    <t>Kompletna odstranitev masivne zidane stene v kuhinji med jedilnico in servisnim vhodom, vključno s pripadajočim stavbnim pohištvom, z uporabo ustreznih delovnih odrov, z iznosi, prenosi in nalaganjem ruševin na prevozno sredstvo in odvoz na stalno deponijo. V ceni upoštevati plačilo komunalne deponije! Vključno z vsemi pomožnimi deli in materialom.</t>
  </si>
  <si>
    <t>A1.25</t>
  </si>
  <si>
    <t>Izvedba preboja masivne zidane stene med obstoječo pomivalnico in kuhinjo, v širini 105,00 cm, do stropa, z uporabo ustreznih delovnih odrov, z iznosi, prenosi in nalaganjem ruševin na prevozno sredstvo in odvoz na stalno deponijo. V ceni upoštevati plačilo komunalne deponije! Vključno z vsemi pomožnimi deli in materialom.</t>
  </si>
  <si>
    <t>A1.26</t>
  </si>
  <si>
    <t>A5.29</t>
  </si>
  <si>
    <t>A5.30</t>
  </si>
  <si>
    <t>A5.31</t>
  </si>
  <si>
    <t>Dobava in vgradnja montažne prednapete preklade pod strop na mestu odstranjene masivne stene med jedilnico in servisnim vhodom, tipa Gor. opekarne 14-2,75 M ali ekvivalentno, višine 65 mm, vključno z vsemi ostalimi potrebnimi deli in materiali.Vse po navodilih proizvajalca, vključno z V in H transporti ter potrebnimi delovnimi odri. Preklado je potrebno ometati in pripraviti ustrezno podlago za nanos finalnega opleska</t>
  </si>
  <si>
    <t>B9.13</t>
  </si>
  <si>
    <t>A1.27</t>
  </si>
  <si>
    <t>Izvedba notranjega, tankoslojnega, mikroarmiranega ometa na porobetonske zidake,okenske pozidave šolskih sanitarij, v debelini 3-6 mm (npr. Ytong tankoslojni omet), vključno s prednamazom za izravnavo upojnosti (npr. Ytong prednamaz UNI) in vsemi ostalimi potrebnimi deli in materiali. Na stikih različnih materialov (npr. Ytong, beton, itd) potrebno uporabiti armirno mrežico iz steklenih vlaken.Vse po navodilih proizvajalca, vključno z V in H transporti ter potrebnimi delovnimi odri</t>
  </si>
  <si>
    <t xml:space="preserve">Nabava, dobava in pozidava novih notranjih predelnih sten kuhinje, s porobeton bloketi (npr. Ytong-Xella) deb. 15 cm, s tankoslojno lepilno malto tipa Ytong, višine do 3,70 m, vključno z vsemi potrebnimi vertikalnimi in horizontalnimi ojačitvami, skladno z navodili in detajli proizvajalca ter pripravljalnimi, pomožnimi in zaključnimi deli, V in H transporti ter potrebnimi delovnimi odri. </t>
  </si>
  <si>
    <t>Izvedba notranjega, tankoslojnega, mikroarmiranega ometa na porobetonske zidake, parapetne pozidave odprtine servisnih vrat kuhinje na vzhodni strani veznega trakta, v debelini 3-6 mm (npr. Ytong tankoslojni omet), vključno s prednamazom za izravnavo upojnosti (npr. Ytong prednamaz UNI) in vsemi ostalimi potrebnimi deli in materiali. Na stikih različnih materialov (npr. Ytong, beton, itd) potrebno uporabiti armirno mrežico iz steklenih vlaken.Vse po navodilih proizvajalca, vključno z V in H transporti ter potrebnimi delovnimi odri</t>
  </si>
  <si>
    <t>Nabava, dobava in pozidava parapeta obstoječe odprtine servisnih vrat kuhinje na vzhodni strani veznega trakta, s porobeton bloketi (npr. Ytong-Xella) deb. 30 cm, z YTONG tankoslojno lepilno malto, vključno z vsemi pripravljalnimi, pomožnimi in zaključnimi deli, V in H transporti ter potrebnimi delovnimi odri. Na zunanji strani ravnino zidakov poravnati z ravnino fasade. Višina parapeta 1,00 m, merjeno od notranjega finalnega tlaka.</t>
  </si>
  <si>
    <t>Nabava, dobava in pozidava parapeta obstoječe odprtine vhodnih vrat na vzhodni strani veznega trakta, s porobeton bloketi (npr. Ytong-Xella) deb. 30 cm, z YTONG tankoslojno lepilno malto, vključno z vsemi pripravljalnimi, pomožnimi in zaključnimi deli, V in H transporti ter potrebnimi delovnimi odri. Na zunanji strani ravnino zidakov poravnati z ravnino fasade. Višino parapeta prilagoditi obstoječim parapetom.</t>
  </si>
  <si>
    <t>Izvedba notranjega, tankoslojnega, mikroarmiranega ometa na porobetonske, okenske pozidave proti požarnemu stopnišču, v debelini 3-6 mm (npr. Ytong tankoslojni omet), vključno s prednamazom za izravnavo upojnosti (npr. Ytong prednamaz UNI) in vsemi ostalimi potrebnimi deli in materiali. Na stikih različnih materialov (npr. Ytong, beton, itd) potrebno uporabiti armirno mrežico iz steklenih vlaken.Vse po navodilih proizvajalca, vključno z V in H transporti ter potrebnimi delovnimi odri</t>
  </si>
  <si>
    <t>Nabava, dobava in zazidava okenske odprtine proti požarnemu stopnišču, v 2. nadstropju, s porobeton bloketi (npr. Ytong-Xella) deb. 30 cm s tankoslojno lepilno malto tipa Ytong, vključno z vsemi pripravljalnimi, pomožnimi in zaključnimi deli, V in H transporti ter potrebnimi delovnimi odri. Na zunanji strani ravnino zidakov poravnati z ravnino fasade.</t>
  </si>
  <si>
    <t>Nabava, dobava in zazidava okenskih odprtin v šolskih sanitarijah, s porobeton bloketi (npr. Ytong-Xella) deb. 30 cm s tankoslojno lepilno malto tipa Ytong, vključno z vsemi pripravljalnimi, pomožnimi in zaključnimi deli, V in H transporti ter potrebnimi delovnimi odri. Na zunanji strani ravnino zidakov poravnati z ravnino fasade.</t>
  </si>
  <si>
    <t>A5.32</t>
  </si>
  <si>
    <t>A5.33</t>
  </si>
  <si>
    <t>Nabava, dobava in pozidava atike nadstreška vhoda na zahodni fasadi , s porobeton bloketi (tipa Ytong-Xella) deb. 15 cm s tankoslojno lepilno malto npr. Ytong, vključno z vsemi pripravljalnimi, pomožnimi in zaključnimi deli, V in H transporti ter potrebnimi delovnimi odri.</t>
  </si>
  <si>
    <t xml:space="preserve">Kompletna dobava materiala in vgradnja toplotne izolacije iz plošč EPS150  (ʎ=0,034 W/mK), na nadstrešek vhoda na zahodni strani, debeline 20,00 cm. Vgradnja po detajlih in navodilih proizvajalca. Vključno z vsemi pomožnimi deli ter vgradnim in zaključnim materialom. </t>
  </si>
  <si>
    <t xml:space="preserve">Dobava in vgradnja UV obstojne večplastne sintetične strešne tesnilne folije na osnovi FPO, tipa Sika TG 66-20 ali ekvivalentno, debeline 2,00 mm, nad novo toplotno izolacijo nadstreška vhoda na zahodni strani. Vgradnja po detajlih in navodilih proizvajalca. Vključno z izvedbo vseh potrebnih detajlov po navodilih proizvajalca okoli prezračevalnih jaškov, odduhov, meteornih odtokov in podobno. Membrana se zaključi na vrhu atičnega zidu. Vključno z vsemi pomožnimi deli ter vgradnim in zaključnim materialom. </t>
  </si>
  <si>
    <t>B1.16</t>
  </si>
  <si>
    <t>B1.17</t>
  </si>
  <si>
    <t xml:space="preserve">Kompletna dobava materiala in vgradnja toplotne izolacije iz XPS plošč tipa Fragmat XPS 300GI  (ʎ=0,034 W/mK) ali ekvivalentno, na notranji in zgornji strani atike nadstreška vhoda na zahodni strani, debeline 5,00 cm. Vgradnja po detajlih in navodilih proizvajalca. Vključno z vsemi pomožnimi deli ter vgradnim in zaključnim materialom. </t>
  </si>
  <si>
    <t>B1.19</t>
  </si>
  <si>
    <t xml:space="preserve">Kompletna dobava in montaža vertikalne odtočne cevi okrogle oblike premera 7,5 cm z vsemi preddeli, objemkami, pritrjevanjem kljuk z izvedbo priključka na odtočno cev izpusta nadstreška vhoda na zahodni strani in obstoječ peskolov in ostalimi pomožnimi deli. 
Pločevina: AL-barvana </t>
  </si>
  <si>
    <t>Dobava in montaža kotličkov.
Pločevina: AL-barvana</t>
  </si>
  <si>
    <t>B1.20</t>
  </si>
  <si>
    <t>B1.21</t>
  </si>
  <si>
    <t>B9.14</t>
  </si>
  <si>
    <t>B9.15</t>
  </si>
  <si>
    <t>B9.16</t>
  </si>
  <si>
    <t>B6.3</t>
  </si>
  <si>
    <t xml:space="preserve">Izvedba sanacije obstoječega terazzo tlaka v 1. in 2. nadstropju. Tlak je potrebno temeljito očistiti, zbrusiti, spolirati in zaščititi z ustrezno impregnacijo. Vključno z vsemi pomožnimi deli in materialom. Sanacija tlaka se lahko izvede po končanih vseh gradbenih delih v sklopu celovite energetske sanacije in prenove objekta. </t>
  </si>
  <si>
    <t>B9.17</t>
  </si>
  <si>
    <t>dim. 400/80 cm - zahodni vhod</t>
  </si>
  <si>
    <t>Kompletna dobava in montaža vgradni predpražnik 100/180 cm, kot npr. EMCO ali enakovredno; v ceni upoštevati predhodno vgradnjo RF okvirja</t>
  </si>
  <si>
    <t>A3.5</t>
  </si>
  <si>
    <t>mreže Q335 - stopnišče</t>
  </si>
  <si>
    <t>B2.8</t>
  </si>
  <si>
    <t>B1.22</t>
  </si>
  <si>
    <t>B1.23</t>
  </si>
  <si>
    <t>B1.24</t>
  </si>
  <si>
    <t>B1.25</t>
  </si>
  <si>
    <t>B1.26</t>
  </si>
  <si>
    <t>B1.27</t>
  </si>
  <si>
    <t>B1.28</t>
  </si>
  <si>
    <t>B1.29</t>
  </si>
  <si>
    <t>B1.30</t>
  </si>
  <si>
    <t>B1.31</t>
  </si>
  <si>
    <t xml:space="preserve">Izdelava horizontalne hidroizolacije, s fleksibilno polimercementno vodotesno maso (npr. HIDROSTOP  ELASTIK AB  -  proizvajalca KEMA Puconci ali enakovredno)  z zaključkom na zid do višine 20 cm.  Postavka  zajema:  Priprava površine z odstranitvijo raznih  nečistoč, prahu, slabo sprijetih delcev...  - Nanos  prvega sloja  HIDROSTOP ELASTIK AB.  - Po zadostni površinski trdnosti prvega sloja nanesemo  drugi sloj v smeri pravokotno na predhodnega. Po nanosu 1. sloja v vogale namestimo KEMABAND  trakove  -  Po  potrebi nanesemo še tretji sloj. </t>
  </si>
  <si>
    <t>B7.7</t>
  </si>
  <si>
    <r>
      <t xml:space="preserve">Kompletna izvedba </t>
    </r>
    <r>
      <rPr>
        <i/>
        <u/>
        <sz val="10"/>
        <rFont val="Arial Narrow"/>
        <family val="2"/>
      </rPr>
      <t>horizontalne hidroizolacije tal novega vetrolova,</t>
    </r>
    <r>
      <rPr>
        <sz val="10"/>
        <rFont val="Arial Narrow"/>
        <family val="2"/>
      </rPr>
      <t xml:space="preserve"> z vsemi pomožnimi, pripravljalnimi in zaključnimi deli ter vsemi potrebnimi horizontalnimi in vertikalnimi transporti. Dela izvesti po navodilih proizvajalca. H.I. v sestavi:</t>
    </r>
  </si>
  <si>
    <r>
      <t xml:space="preserve">Kompletna izvedba </t>
    </r>
    <r>
      <rPr>
        <i/>
        <u/>
        <sz val="10"/>
        <rFont val="Arial Narrow"/>
        <family val="2"/>
      </rPr>
      <t>vertikalne hidroizolacije zunanjega oboda talne plošče novega vetrolova,</t>
    </r>
    <r>
      <rPr>
        <sz val="10"/>
        <rFont val="Arial Narrow"/>
        <family val="2"/>
      </rPr>
      <t xml:space="preserve"> z vsemi pomožnimi, pripravljalnimi in zaključnimi deli ter vsemi potrebnimi horizontalnimi in vertikalnimi transporti. Dela izvesti po navodilih proizvajalca. H.I. v sestavi:</t>
    </r>
  </si>
  <si>
    <t>A5.34</t>
  </si>
  <si>
    <t>A5.35</t>
  </si>
  <si>
    <t>A5.36</t>
  </si>
  <si>
    <t>Nabava,  dobava  in vgradnja toplotne izolacije  deb. 10 cm, npr. Fibran XPS300L ETICS GF., kot zaščita vertikalne hidroizolacije na zunanjem obodu talne plošče novega vetrolova,  z vsemi pomožnimi, pripravljalnimi in zaključnimi deli ter  vsemi  potrebnimi horizontalnimi in vertikalnimi transporti. Izvedba izolacije do zgornjega roba podzidka, cca. 30,00 cm nad zunanim tlakom</t>
  </si>
  <si>
    <t>A5.37</t>
  </si>
  <si>
    <t>A5.38</t>
  </si>
  <si>
    <t>A5.39</t>
  </si>
  <si>
    <t>/3.   ►</t>
  </si>
  <si>
    <t>EPS 150 10,00 cm - novi vhodni vetrolov</t>
  </si>
  <si>
    <t>nov vhodni vetrolov</t>
  </si>
  <si>
    <t>deb. 8,5 cm - nov vhodni vetrolov</t>
  </si>
  <si>
    <t>B9.18</t>
  </si>
  <si>
    <t>B9.19</t>
  </si>
  <si>
    <t>B9.20</t>
  </si>
  <si>
    <t>A1.28</t>
  </si>
  <si>
    <t>A1.29</t>
  </si>
  <si>
    <t>B1.32</t>
  </si>
  <si>
    <t>B1.33</t>
  </si>
  <si>
    <t>B1.34</t>
  </si>
  <si>
    <t>B2.9</t>
  </si>
  <si>
    <t>B2.10</t>
  </si>
  <si>
    <t>kvadratni profil 40/40/4 mm</t>
  </si>
  <si>
    <t xml:space="preserve">Dobava in vgradnja OSB/3 plošč, debeline 15 mm, za potrebe izdelave obloge prehodov prezračevalnih kanalov učilnic 2. nadstropja, vključno s pritrdilnim in zaključnim materialom in vsemi pomožnimi deli  </t>
  </si>
  <si>
    <t xml:space="preserve">Dobava in vgradnja OSB/3 plošč, debeline 15 mm, za potrebe izdelave obloge prehodov prezračevalnih kanalov hodnika 2. nadstropja, vključno s pritrdilnim in zaključnim materialom in vsemi pomožnimi deli  </t>
  </si>
  <si>
    <t xml:space="preserve">Kompletna dobava materiala in vgradnja toplotne izolacije iz XPS plošč tipa Fragmat XPS 300GL  (ʎ=0,034 W/mK) ali ekvivalentno, na oblogi prehoda prezračevalnih kanalov učilnic v 2. nadstropju, debeline 10,00 cm. Vgradnja po detajlih in navodilih proizvajalca. Vključno z vsemi pomožnimi deli ter vgradnim in zaključnim materialom. </t>
  </si>
  <si>
    <t>Kompletna dobava materiala in vgradnja ločilnega sloja - geotekstil 300 g/m2 nad toplotno izolacijo obloge prehoda prezračevalnih kanalov učilnic 2 . nadstropja, skupaj z vsemi pomožnimi, pripravljalnimi in zaključnimi deli. Geotekstil vgraditi po navodilih in detajlih proizvajalca 
V ceni upoštevati količine preklopov</t>
  </si>
  <si>
    <t xml:space="preserve">Dobava in vgradnja UV obstojne večplastne sintetične strešne tesnilne folije na osnovi FPO, tipa Sika TG 66-20 ali ekvivalentno, debeline 2,00 mm, nad toplotno izolacijo obloge prehoda prezračevalnih kanalov učilnic 2 . nadstropja. Vgradnja po detajlih in navodilih proizvajalca. Vključno z izvedbo vseh potrebnih detajlov po navodilih proizvajalca. Vključno z vsemi pomožnimi deli ter vgradnim in zaključnim materialom. </t>
  </si>
  <si>
    <t xml:space="preserve">Kompletna dobava materiala in vgradnja toplotne izolacije iz XPS plošč tipa Fragmat XPS 300GL  (ʎ=0,034 W/mK) ali ekvivalentno, na oblogi prehoda prezračevalnih kanalov hodnika v 2. nadstropju, debeline 10,00 cm. Vgradnja po detajlih in navodilih proizvajalca. Vključno z vsemi pomožnimi deli ter vgradnim in zaključnim materialom. </t>
  </si>
  <si>
    <t xml:space="preserve">Dobava in vgradnja UV obstojne večplastne sintetične strešne tesnilne folije na osnovi FPO, tipa Sika TG 66-20 ali ekvivalentno, debeline 2,00 mm, nad toplotno izolacijo obloge prehoda prezračevalnih kanalov hodnika 2. nadstropja. Vgradnja po detajlih in navodilih proizvajalca. Vključno z izvedbo vseh potrebnih detajlov po navodilih proizvajalca. Vključno z vsemi pomožnimi deli ter vgradnim in zaključnim materialom. </t>
  </si>
  <si>
    <t>Kompletna dobava materiala in vgradnja ločilnega sloja - geotekstil 300 g/m2 nad toplotno izolacijo obloge prehoda prezračevalnih kanalov hodnika 2. nadstropja, skupaj z vsemi pomožnimi, pripravljalnimi in zaključnimi deli. Geotekstil vgraditi po navodilih in detajlih proizvajalca 
V ceni upoštevati količine preklopov</t>
  </si>
  <si>
    <t>B2.11</t>
  </si>
  <si>
    <t>B2.12</t>
  </si>
  <si>
    <t xml:space="preserve">Kompletna izdelava, dobava in montaža strešne zaključne obloge na strehi obloge prezračevalnih kanalov ob severni fasadi, iz plastificirane pločevine debeline min. 0,70 mm, razvite širine do 50,00 cm, pritrjevanje brez vidnih vijakov, stikovanje posameznih elementov z dvojnim pokončnim kleparskim zgibom, kovičenje ni dovoljeno, skupaj z vsemi pomožnimi, pripravljalnimi in zaključnimi deli in odri ter vsemi potrebnimi horizontalnimi in vertikalnimi transporti. </t>
  </si>
  <si>
    <t>Dobava in vgradnja OSB/4 plošč, debeline 15 mm, za potrebe izdelave strehe obloge prezračevalnih kanalov ob severni fasadi, vključno s pritrdilnim in zaključnim materialom in vsemi pomožnimi deli. Izvesti minimalin padec proti ravni strehi objekta.</t>
  </si>
  <si>
    <t xml:space="preserve">Dobava in izvedba novega iztoka meteornih vod na vzhodni strani strehe, ob Delpinovi ulici, v obstoječi meteorni količek nadometne fasadne vertikale. Vključno z vsemi pomožnimi deli ter vgradnim in zaključnim materialom. </t>
  </si>
  <si>
    <t>A1.30</t>
  </si>
  <si>
    <t>Odstranitev obstoječe nadsvetlobe v steni med hodikom in učilnico GUM v 2. nadstropju,  z iznosi, prenosi in nalaganjem ruševin na prevozno sredstvo in odvoz na stalno deponijo. V ceni upoštevati plačilo komunalne deponije! Vključno z vsemi pomožnimi deli ter materialom.</t>
  </si>
  <si>
    <t>Izdelava prednamaza z emulzijo, dvakratno kitanje in brušenje mavčno kartonskih sten ter oplesk s pralno barvo tipa kot npr. Jupol lateks, odtenek določi projektant na osnovi barvne karte izbranega proizvajalcao;  kompletno po predpisih in navodilih proizvajalca, z vsemi pomožnimi deli, odri in transporti.</t>
  </si>
  <si>
    <t>A1.31</t>
  </si>
  <si>
    <t>A5.40</t>
  </si>
  <si>
    <t>Nabava, dobava in pozidava okenske odprtine na območju novega vetrolova, s porobeton bloketi (tipa Ytong-Xella) deb. 30 cm s tankoslojno lepilno malto npr. Ytong, vključno z vsemi pripravljalnimi, pomožnimi in zaključnimi deli, V in H transporti ter potrebnimi delovnimi odri.</t>
  </si>
  <si>
    <t>Izvedba notranjega, tankoslojnega, mikroarmiranega ometa porobetonske stene pozidave okenske odprtine na območju novega vetrolova, v debelini 3-6 mm (npr. Ytong tankoslojni omet), vključno s prednamazom za izravnavo upojnosti (npr. Ytong prednamaz UNI) in vsemi ostalimi potrebnimi deli in materiali. Na stikih različnih materialov (npr. Ytong, beton, itd) potrebno uporabiti armirno mrežico iz steklenih vlaken.Vse po navodilih proizvajalca, vključno z V in H transporti ter potrebnimi delovnimi odri</t>
  </si>
  <si>
    <t>Izdelava, dobava in montaža aluminijastega stavbnega pohištva tipa ALU-K ali ekvivalentno. Uporaba tehnično sistemske rešitve opisane v nadaljevanju po posameznih postavkah in karakteristikah  proizvajalca za vse vgrajene elemente. Proizvod mora biti izdelan po navodilih proizvajalca, skladno s sistemskimi priročniki in skladno z veljavnimi harmoniziranimi standardi. 
Profili s prekinjenim termičnim mostom morajo imeti ustrezen atest spajanja termičnih lamel iz poliamida zaradi statične stabilnosti profila. 
Zaključki na gradbene elemente, morajo biti izvedeni, znotraj paro-nepropustni, zunaj pa paro-propustni in vodotesni (izvedeni po smernicah RAL montaže, proizvajalca kot na primer 
sistema: ISO-CHEMIE GmbH).
Površinska obdelava profilov mora imeti:
- pri prašnem barvanju certifikat » QUALICOAT «, 
- pri eloksiranju certifikat » QUALANOD «, 
- pred neugodnimi vremenskimi pogoji, pa certifikat » QUALICOAT  SEASIDE «.
V ceni vseh postavk, morajo biti zajeta vsa dela, dobava in montaža, osnovni material, steklo, pritrdilni in tesnilni material, okovje, zapiralno okovje ter material za vse zaključke. Izvajalec mora vse mere preveriti na licu mesta in izdelati ustrezno tehnično dokumentacijo in delavniške risbe v skladu z dogovorom s projektantom.</t>
  </si>
  <si>
    <r>
      <rPr>
        <b/>
        <sz val="9"/>
        <rFont val="Arial Narrow"/>
        <family val="2"/>
        <charset val="238"/>
      </rPr>
      <t xml:space="preserve">Splošni opis alu stavbnega pohištva na objektu
</t>
    </r>
    <r>
      <rPr>
        <sz val="9"/>
        <rFont val="Arial Narrow"/>
        <family val="2"/>
        <charset val="238"/>
      </rPr>
      <t xml:space="preserve">Okenski sistem tipa ALU-K - TIP -77IW
Serija predstavlja sistem s povečano toplotno prehodnostjo, zaradi uporabe novih 39mm ojačanih poliamidnih lamel, ter dodatnih izolacijskih vložkov. Izbrana rešitev omogoča zmanjšanje konvekcijskega gibanja zraka v notranjosti profilov, kar omogoča sistemu odlične in zanesljive termično-akustične lastnosti. Sistem ima globino profilov okvirja 77 mm, krilo je na zunanji strani poravnano z okvirjem, na notranji je prekrito in ima globino 87 mm. 
Sistem omogoča vgradnjo stekel debeline od 24, do 50mm na fiksnih delih in debeline 28 do 50mm na krilnih delih. 
Sistem ima centralno tesnilo, notranje pripirno tesnilo in dve steklitveni tesnili (statična in dinamična) iz elastomera EPDM.
Profili so izdelani iz primarne aluminijeve zlitine EN AW-6060 (UNI EN 755-2) statične stabilnosti T5.
Osnovne karakteristike oken tipa 77IW:
- Povprečna vrednost toplotne prehodnosti profilov Uf  je od 1,1W/m²K, izračun v skladu z EN 10077-2,
- Skupni izračun - Uw = 0,9 W/m²K, za enokrilno okno, dimenzij 1530 x 1480mm in izolacijskim steklom Ug = 0,5 W/m²K (warm edge-topli rob), psi 0,042 W/mK, izračun v skladu z EN 10077-1,
- Akustični parametri Rw = do 43dB, poročilo o preizkusu
- prepustnost zraka razred 4.
- Vodotesnost E1200, 
- Odpornost proti vetru C5.
Proizvod mora biti skladen s harmoniziranim standardom EN 14351-1 I.del in izpolnjena zahteva za označitev izdelka s CE znakom. 
Površinska obdelava profilov mora imeti: 
- prašna barva po izboru projektanta RAL___, ustrezen certifikat »QUALICOAT«, 
- pri eloksiranju certifikat »QUALANOD«, 
- pred neugodnimi vremenskimi pogoji, pa certifikat » QUALICOAT  SEASIDE «.
</t>
    </r>
    <r>
      <rPr>
        <b/>
        <sz val="9"/>
        <rFont val="Arial Narrow"/>
        <family val="2"/>
        <charset val="238"/>
      </rPr>
      <t xml:space="preserve"> </t>
    </r>
  </si>
  <si>
    <r>
      <rPr>
        <b/>
        <sz val="9"/>
        <rFont val="Arial Narrow"/>
        <family val="2"/>
        <charset val="238"/>
      </rPr>
      <t xml:space="preserve">Vratni sistem tipa ALU-K , TIP – 77ID 
</t>
    </r>
    <r>
      <rPr>
        <sz val="9"/>
        <rFont val="Arial Narrow"/>
        <family val="2"/>
        <charset val="238"/>
      </rPr>
      <t>Profili so toplotno izolirani z uporabo 39mm posebnih toplotnih mostov iz poliamida, ki povečajo njeno stabilnost in trdnost. Okvir ima globino 77mm, krilo je na zunanji strani poravnano z okvirjem, na notranji je prekrito in ima globino 77mm. Sistem omogoča doseganje boljših statičnih tesnilnih in termično-akustičnih značilnosti. Poleg tega nam s pomočjo posebnih profilov in okovja, zagotavlja tudi varnost pred vlomom. Sistem ima centralno tesnilo, notranje pripirno tesnilo in dve steklitveni tesnili(statična in dinamična)  iz elastomera EPDM.
Steklo se pritrdi ravnimi ali zaobljenimi steklitvenimi letvicami, notranjimi in zunanjimi tesnili. Zunanje tesnilo je neprekinjeno po celotnem obodu, vključno z vogali.
Osnovne karakteristike vrat 77ID
- Povprečna vrednost toplotne prehodnosti profilov Uf je od 1,3W/m²K, tehnično poročilo
- Skupni izračun - Uw = od 1,0 W/m²K, za enokrilno vrata, dimenzij 1530 x 2180mm, z izolacijskim steklom Ug = 0,5 W/m²K (warm edge-topli rob). psi 0,042 W/mK in pragom, izračun v skladu z EN 10077-1, 
- Prepustnost zraka razred 4.
- Vodotesnost E1200, 
- Odpornost proti vetru C5.
Profili so izdelani iz primarne aluminijeve zlitine EN AW-6060 (UNI EN 755-2) statične stabilnosti T5. 
Proizvod mora biti skladen s harmoniziranim standardom EN 14351-1. I.del in izpolnjena zahteva za označitev izdelka s CE znakom. 
Površinska obdelava profilov mora imeti: 
- prašna barva po izboru projektanta RAL___, ustrezen certifikat »QUALICOAT«, 
- pri eloksiranju certifikat »QUALANOD«, 
- pred neugodnimi vremenskimi pogoji, pa certifikat » QUALICOAT  SEASIDE «.</t>
    </r>
  </si>
  <si>
    <r>
      <rPr>
        <b/>
        <sz val="9"/>
        <rFont val="Arial Narrow"/>
        <family val="2"/>
        <charset val="238"/>
      </rPr>
      <t xml:space="preserve">Fasadni sistem tipa ALU-K SL50-ITR 
</t>
    </r>
    <r>
      <rPr>
        <sz val="9"/>
        <rFont val="Arial Narrow"/>
        <family val="2"/>
      </rPr>
      <t>Fasadni elementi</t>
    </r>
    <r>
      <rPr>
        <b/>
        <sz val="9"/>
        <rFont val="Arial Narrow"/>
        <family val="2"/>
        <charset val="238"/>
      </rPr>
      <t xml:space="preserve"> </t>
    </r>
    <r>
      <rPr>
        <sz val="9"/>
        <rFont val="Arial Narrow"/>
        <family val="2"/>
        <charset val="238"/>
      </rPr>
      <t xml:space="preserve">za stavbno pohištvo z izboljšano toplotno odpornostjo. Sistem vključuje posebne termične vložke, vstavljene pod steklitveno letvico. To poveča toplotno odpornost  in zmanjša konvekcijsko gibanja zraka. Na ta način se pridobi v povprečju do 0,7W/m²K na profilih (Uf). V sistem je možna poleg izrivnih oken tudi vgradnja klasičnih oken s kombiniranim odpiranjem ITR, s klasičnim ali nevidnim krilom.
Sistem zajema, celo vrsto nosilnih profilov enako kot sistem SL50, kateri ohranjajo ustrezno statično nosilnost tudi pri višjih medetažnih višinah in pri povečanih vetrovnih obremenitvah. 
Stebri širine 50 mm, so na voljo z globino med vključno 55 in 350mm in se prilagodijo vsem potrebam projekta, morajo pa biti statično določeni glede na višino vpetja. Prečke širine 50mm se pritrdijo s čelnimi samoprebojnimi vijaki in poenotenim sistemom pritrjevanja na vseh profilih, kar omogoči čelno vstavljanje na klik, globina prečke pa se določa glede na širino rastra. Prečke širine 50 mm, so na voljo z globino med vključno 35 in 210mm in se prilagodijo vsem potrebam projekta, morajo pa biti statično določeni glede na širino rastra  vpetja. Profili strukture imajo vgrajena tudi dva kanala, skozi katera poteka ventilacija medstekelnega prostora in odvajanje morebitne vlage, ki bi vdrla v ta prostor. Vertikalni in horizontalni spoji imajo na zunanji strani steklitveno letvico in vidni  pokrovček. Pri pritiskalih pa je poleg tradicionalne rešitve s krovnim delom običajne pravokotne oblike in takšnim v obliki loka, na voljo tudi ploska varianta z vklenjeno vijačno glavo. Profil mreže fasade omogoča montažo izolacijskih stekel, debeline od 28 do 54 mm. Stekla se pričvrsti s pomočjo pritiskala z zunanjimi in notranjimi tesnili. Pri notranjih tesnilih je na voljo celoten nabor vulkaniziranih kotnih elementov. 
Obešane fasade ploske ali poligonalne izvedbe, imajo možnost vstave vseh klasičnih termičnih oken z odpiranjem po vertikalni in horizontalni osi, nagibnih oken krilo-loputa, okenskim krilom skritim v podboj in termičnih vrat.
Vsi vijaki in škarje za odpirajoča okna so iz inoxa, tesnila (statična in dinamična) pa so iz elastomera EPDM. 
Profili so izdelani iz primarne aluminijeve zlitine EN AW-6060 (UNI EN 755-2) statične stabilnosti T5.
</t>
    </r>
  </si>
  <si>
    <t>Osnovne karakteristike fasade Tipa SL50-ITR:
- Toplotna prehodnost Uf je od 1,1- 1,4W/m²K, izračun po EN 13947; ISO EN 10077-2, (odvisno od elementov termične prekinitve in uporabljenih  tesnil), 
- Skupni izračun - Ucw = 1,1 W/m²K, za modul dimenzij 1230 x 1800mm in izolacijskim steklom Ug = 0,6 W/m²K (warm edge-topli rob). izračun po EN 13947       
- Akustični parametri Rw = do 46(-1; -4) dB, odvisno od stekla, poročilo o preizkusu ITC CNR 4982/RP/09 
- Prepustnost zraka, razred A4 za fiksni element in razred 4 za odpirajoči element, poročilo o preizkusu ITC CNR 0970/CPD/RP0326; 
- Vodotesnost RE 1500, poročilo o preizkusu ITC CNR 0970/CPD/RP0326;
- Odpornost proti vetru: projektno (2000Pa), varnostno 3000Pa), poročilo o preizkusu ITC CNR 0970/CPD/RP0326
Pridobljeni atesti so po EN 13830 za označevanje proizvoda s CE znakom.
Površinska obdelava profilov mora imeti: 
- prašna barva po izboru projektanta RAL___, ustrezen certifikat »QUALICOAT«, 
- pri eloksiranju certifikat »QUALANOD«, 
- pred neugodnimi vremenskimi pogoji, pa certifikat » QUALICOAT  SEASIDE «.
Pred uvedbo obešenih fasad na tržišče, mora konstruktor pridobiti oznako CE ob upoštevanju Evropske direktive 89/106 zakonodaje o gradbenih proizvodih in usklajene referenčne norme UNI EN 13830.</t>
  </si>
  <si>
    <r>
      <rPr>
        <b/>
        <sz val="9"/>
        <rFont val="Arial Narrow"/>
        <family val="2"/>
        <charset val="238"/>
      </rPr>
      <t xml:space="preserve">Sistem  notranjih vrat  ALU-K , TIP - 50PI minimal (Suhomontažni)
</t>
    </r>
    <r>
      <rPr>
        <sz val="9"/>
        <rFont val="Arial Narrow"/>
        <family val="2"/>
        <charset val="238"/>
      </rPr>
      <t>Sistem notranjih vrat brez prekinjenega termičnega mostu (hladna profilacija), z zaokroženimi podboji.  Možnost je montaže lesenega ali steklenega krila, sistemska prilagodljivost pri suhi montaži na različne debeline zidu, med 90 in 230mm, če je potrebno, se pri tem lahko uporabijo dodatni modulni profili in tako po potrebi še bolj povečajo območje uporabe. Možna izdelave stranske svetlobe ali nadsvetlobe, možnost izdelave drsnih vrat odpiranja v steno ali ob steni, vrata enokrilna ali dvokrilna, okovje original ALU-K. Profil krila je na voljo v različnih izvedbah, glede na arhitektonske potrebe in zahteve.
Sistem omogoča vgradnjo stekel debeline od 6 do 30mm. Pri izbiri stekla mora uporabnik dosledno upoštevati navodila proizvajalca stekla in veljavne varnostne norme.
Izdelki iz te linije, so idealni za javne zgradbe, izobraževalne in zdravstvene ustanove, oz. povsod, kjer sta varnost in higiena bistvenega pomena. Dizajn profilov upošteva le bistvene stvari, brez izboklin v vmesnem prostoru med okvirjem in krilom, s čimer se izognemo zadrževanju prahu ter ostalih nečistoč in olajšamo čiščenje. 
Sistem ima vsa tesnila (statična in dinamična) iz elastomera EPDM.
Profili so izdelani iz primarne aluminijeve zlitine EN AW-6060 (UNI EN 755-2) statične stabilnosti T5.
Površinska obdelava profilov mora imeti: 
- prašna barva po izboru projektanta RAL___, ustrezen certifikat »QUALICOAT«, 
- pri eloksiranju certifikat »QUALANOD«, 
- pred neugodnimi vremenskimi pogoji, pa certifikat » QUALICOAT  SEASIDE «.</t>
    </r>
  </si>
  <si>
    <t>Kompletna  izvedba demontaže in odstranitve oken, skupaj z okvirji, notranjimi in zunanjimi okenskimi policami ter senčili, z uporabo ustreznih delovnih odrov, z iznosi, prenosi in nalaganjem ruševin na prevozno sredstvo in odvoz na stalno deponijo. V ceni upoštevati plačilo komunalne deponije! V primeru ohranitve notranjih kamnitih okenskih polic (pri elementih označenih OŠ) je potrebno police previdno odstraniti in ustrezno skladiščiti ter jih po končani vgradnji novih oken ponovno namestiti (81 kom)</t>
  </si>
  <si>
    <t>A1.32</t>
  </si>
  <si>
    <t>okno O1</t>
  </si>
  <si>
    <t>dim (cm) 275/402</t>
  </si>
  <si>
    <t>okno O2</t>
  </si>
  <si>
    <t>okno O1a</t>
  </si>
  <si>
    <t>okno O1b</t>
  </si>
  <si>
    <t>dim (cm) 275/393</t>
  </si>
  <si>
    <t>okno O1c</t>
  </si>
  <si>
    <t xml:space="preserve"> - opombe: podane zidarske odprtine, vse mere preveriti na objektu, obvezni atesti v skladu z zakonodajo, 
v ponudbi je potrebno zajeti ves potreben vgradni in zaklučni material, RAL vgradnja na zunanji rob zida,</t>
  </si>
  <si>
    <t>dim (cm) 355/402</t>
  </si>
  <si>
    <t xml:space="preserve">  - opombe: podane zidarske odprtine, vse mere preveriti na objektu, obvezni atesti v skladu z zakonodajo, 
v ponudbi je potrebno zajeti ves potreben vgradni in zaklučni material, RAL vgradnja na zunanji rob zida,</t>
  </si>
  <si>
    <t>okno O2a</t>
  </si>
  <si>
    <t>okno O2b</t>
  </si>
  <si>
    <t>dim (cm) 355/393</t>
  </si>
  <si>
    <t>okno O2c</t>
  </si>
  <si>
    <t>dim (cm) 270/220</t>
  </si>
  <si>
    <t xml:space="preserve"> - oprema: alu kljuka v barvi profila z integrirano varnostno cilindrično ključavnico - sistemski ključ, tipa Hoppe Duraplus  ali ekvivalentno                                                                                                                                                  </t>
  </si>
  <si>
    <t>okno O3a</t>
  </si>
  <si>
    <t>dim (cm) 265/215</t>
  </si>
  <si>
    <t>dim (cm) 270/540</t>
  </si>
  <si>
    <t>okno O4a</t>
  </si>
  <si>
    <t>dim (cm) 265/749</t>
  </si>
  <si>
    <t>dim (cm) 270/105</t>
  </si>
  <si>
    <t>dim (cm) 95/95</t>
  </si>
  <si>
    <t>okno O9</t>
  </si>
  <si>
    <t>dim (cm) 280/425</t>
  </si>
  <si>
    <t>okno O9a</t>
  </si>
  <si>
    <t xml:space="preserve"> - oprema: /                                                                                                                                            </t>
  </si>
  <si>
    <t>okno O9b</t>
  </si>
  <si>
    <t>dim (cm) 355/420</t>
  </si>
  <si>
    <t>okno O9c</t>
  </si>
  <si>
    <t>dim (cm) 200/110</t>
  </si>
  <si>
    <t>okno O9d</t>
  </si>
  <si>
    <t xml:space="preserve"> - oprema: alu kljuka v barvi profila z integrirano varnostno cilindrično ključavnico - sistemski ključ, tipa Hoppe Duraplus  ali ekvivalentno                                                                                                                                          </t>
  </si>
  <si>
    <t>okno O9e</t>
  </si>
  <si>
    <t>dim (cm) 200/425</t>
  </si>
  <si>
    <t>dim (cm) 135/420</t>
  </si>
  <si>
    <t>okno O9eP</t>
  </si>
  <si>
    <t xml:space="preserve"> - oprema: elektro motor in mehanizem za ventus odpiranje, proženje preko požarne centrale                                                                                                                                               </t>
  </si>
  <si>
    <t>okno O9f</t>
  </si>
  <si>
    <t>dim (cm) 260/420</t>
  </si>
  <si>
    <t xml:space="preserve"> - oprema: alu kljuka v barvi profila z integrirano varnostno cilindrično ključavnico - sistemski ključ, tipa Hoppe Duraplus  ali ekvivalentno na oknih in alu fiksni ročaj tipa Hoppe sli ekvivalentno na zunanji strani vrat ter antipanik horizontalni ročaj na notranji strani tipa Hoppe ali ekvivalentno, varnostna cilindrična ključavnica na vratnih krilih - rozeta, sistemski ključ, integrirano samozapiralo na vratnem krilu tipa Geze Boxer ali ekvivalentno                                                                                                                                        </t>
  </si>
  <si>
    <t xml:space="preserve"> - oprema: alu kljuka v barvi profila z integrirano varnostno cilindrično ključavnico - sistemski ključ, tipa Hoppe Duraplus  ali ekvivalentno na oknih in alu fiksni ročaj tipa Hoppe sli ekvivalentno na zunanji strani vrat ter antipanik horizontalni ročaj na notranji strani tipa Hoppe ali ekvivalentno, varnostna cilindrična ključavnica na vratnih krilih - rozeta, sistemski ključ, integrirano samozapiralo na vratnem krilu tipa Geze Boxer ali ekvivalentno                                                                                                                                            </t>
  </si>
  <si>
    <t>okno O9g</t>
  </si>
  <si>
    <t>dim (cm) 280/110</t>
  </si>
  <si>
    <t>okno O9h</t>
  </si>
  <si>
    <t xml:space="preserve"> - oprema: alu kljuka v barvi profila s podaljšano ročico mehanizma                                                                                                                                               </t>
  </si>
  <si>
    <t>dim (cm) 280/190</t>
  </si>
  <si>
    <t>okno O12a</t>
  </si>
  <si>
    <t>dim (cm) 205/190</t>
  </si>
  <si>
    <t>okno O12b</t>
  </si>
  <si>
    <t>dim (cm) 155/190</t>
  </si>
  <si>
    <t>okno O12bP</t>
  </si>
  <si>
    <t>dim (cm) 280/80</t>
  </si>
  <si>
    <t>okno O13a</t>
  </si>
  <si>
    <t>dim (cm) 235/80</t>
  </si>
  <si>
    <t>okno O13b</t>
  </si>
  <si>
    <t>dim (cm) 300/80</t>
  </si>
  <si>
    <t>dim (cm) 100/125</t>
  </si>
  <si>
    <t>dim (cm) 105/105</t>
  </si>
  <si>
    <t>okno O14a</t>
  </si>
  <si>
    <t>dim (cm) 265/105</t>
  </si>
  <si>
    <t xml:space="preserve"> - oprema: alu kljuka v barvi profila z integrirano varnostno cilindrično ključavnico - sistemski ključ, tipa Hoppe Duraplus ali ekvivalentno                                                                                                                                      </t>
  </si>
  <si>
    <t>dim (cm) 260/395</t>
  </si>
  <si>
    <t>okno O16a</t>
  </si>
  <si>
    <t>dim (cm) 260/175</t>
  </si>
  <si>
    <t>dim (cm) 175/175</t>
  </si>
  <si>
    <t>dim (cm) 280/310</t>
  </si>
  <si>
    <t>dim (cm) 90/110</t>
  </si>
  <si>
    <t>dim (cm) 215/410</t>
  </si>
  <si>
    <t>vrata VV7</t>
  </si>
  <si>
    <t>dim (cm) 201/210</t>
  </si>
  <si>
    <t>vrata VV10</t>
  </si>
  <si>
    <t>dim (cm) 451/220 + 2x 150/220</t>
  </si>
  <si>
    <t>vrata VV12</t>
  </si>
  <si>
    <t>dim (cm) 270/250</t>
  </si>
  <si>
    <t>vrata VV13a</t>
  </si>
  <si>
    <t>vrata V1</t>
  </si>
  <si>
    <t>B4.47</t>
  </si>
  <si>
    <t>vrata V1a</t>
  </si>
  <si>
    <t>B4.48</t>
  </si>
  <si>
    <t>vrata V1b</t>
  </si>
  <si>
    <t>B4.49</t>
  </si>
  <si>
    <t>vrata V1c</t>
  </si>
  <si>
    <t>B4.50</t>
  </si>
  <si>
    <t>vrata V2</t>
  </si>
  <si>
    <t>B4.51</t>
  </si>
  <si>
    <t>vrata V3</t>
  </si>
  <si>
    <t>B4.52</t>
  </si>
  <si>
    <t>vrata V3a</t>
  </si>
  <si>
    <t>B4.53</t>
  </si>
  <si>
    <t>vrata V3b</t>
  </si>
  <si>
    <t>B4.54</t>
  </si>
  <si>
    <t>vrata V4</t>
  </si>
  <si>
    <t>dim (cm) 111/210</t>
  </si>
  <si>
    <t xml:space="preserve"> - okvir in krilo: ALU objemni okvir, kot npr. ALU-K, tip 50IP minimal ali ekvivalentno,bel prašno barvan,
polno vratno krilo z zvočno izolativno sredico (Rwmin = 35 dB), finalna obdelava v kombinaciji bele HPL  obloge in alu obloge,
- zasteklitev:  /
- odpiranje: enokrilno
- okovje: kvalitetno ojačano za enokrilna vrata, trojna nasadila
- oprema: vratni odbojnik, alu kljuka tipa Hoppe Duraplus z rozeto ali ekvivalentno, varnostna cilindrična ključavnica, piktogram oziroma oznaka prostora po predlogi 
- opombe: podane svetle odprtine, vse mere preveriti na objektu, brez višinske razlike praga, obvezni atesti v skladu z zakonodajo, v ponudbi je potrebno zajeti ves vgradni in zaključni material</t>
  </si>
  <si>
    <t xml:space="preserve"> - okvir in krilo: ALU objemni okvir, kot npr. ALU-K, tip 50IP minimal ali ekvivalentno,bel prašno barvan,
polno vratno krilo z zvočno izolativno sredico (Rwmin = 35 dB), finalna obdelava v kombinaciji bele HPL  obloge in alu obloge, nadsvetloba
- zasteklitev:  zvočno izolativno dvoslojno steklo (Rw = 35 dB, 6-16-4), varnostna VSG zasteklitev ( PVB folija 0,76 mm) notranjega in zunanjega stekla
- odpiranje: enokrilno
- okovje: kvalitetno ojačano za enokrilna vrata, trojna nasadila
- oprema: vratni odbojnik, alu kljuka tipa Hoppe Duraplus z rozeto ali ekvivalentno, varnostna cilindrična ključavnica, piktogram oziroma oznaka prostora po predlogi 
- opombe: podane svetle odprtine, vse mere preveriti na objektu, brez višinske razlike praga, obvezni atesti v skladu z zakonodajo, v ponudbi je potrebno zajeti ves vgradni in zaključni material</t>
  </si>
  <si>
    <t xml:space="preserve"> - okvir in krilo: ALU objemni okvir, kot npr. ALU-K, tip 50IP minimal ali ekvivalentno,bel prašno barvan,
polno vratno krilo, z izolativno sredico, podrezano vratno krilo 2,00 cm, finalna obdelava v kombinaciji bele HPL  obloge in alu obloge
- zasteklitev:  /
- odpiranje: enokrilno
- okovje: kvalitetno ojačano za enokrilna vrata, trojna nasadila
- oprema: vratni odbojnik, alu kljuka tipa Hoppe Duraplus z rozeto ali ekvivalentno, varnostna cilindrična ključavnica, 
- opombe: podane svetle odprtine, vse mere preveriti na objektu, brez višinske razlike praga, obvezni atesti v skladu z zakonodajo, v ponudbi je potrebno zajeti ves vgradni in zaključni material                 </t>
  </si>
  <si>
    <t>B4.55</t>
  </si>
  <si>
    <t xml:space="preserve"> - okvir in krilo: ALU objemni okvir, kot npr. ALU-K, tip 50IP minimal ali ekvivalentno,bel prašno barvan,
zastekljeni vratni krili 
- zasteklitev:  zvočno izolativno dvoslojno steklo (Rw = 35 dB, 6-16-4), varnostna VSG zasteklitev ( PVB folija 0,76 mm) notranjega in zunanjega stekla
- odpiranje: dvokrilno, s prednostnim odpiranjem enega krila
- okovje: kvalitetno ojačano za dvokrilna vrata, trojna nasadila
- oprema: vratni odbojnik, alu kljuka tipa Hoppe Duraplus z rozeto ali ekvivalentno na zunanji strani in horizontalni antipanik ročaj tipa Hoppe ali ekvivalentno, varnostna cilindrična ključavnica, integrirano samozapiralo tipa Geze boxer
- opombe: podane svetle odprtine, vse mere preveriti na objektu, brez višinske razlike praga, obvezni atesti v skladu z zakonodajo, v ponudbi je potrebno zajeti ves vgradni in zaključni material</t>
  </si>
  <si>
    <t>dim (cm) 191/210</t>
  </si>
  <si>
    <t>B4.56</t>
  </si>
  <si>
    <t>vrata V5a</t>
  </si>
  <si>
    <t xml:space="preserve"> - okvir in krilo: ALU objemni okvir, kot npr. ALU-K, tip 50IP minimal ali ekvivalentno,bel prašno barvan,
polno vratno krilo z delno zasteklitvijo, z zvočno izolativno sredico (Rwmin = 35 dB), finalna obdelava v kombinaciji bele in črne HPL  obloge in alu obloge
- zasteklitev:  zvočno izolativno dvoslojno steklo (Rw = 35 dB, 6-16-4), varnostna VSG zasteklitev ( PVB folija 0,76 mm) notranjega in zunanjega stekla
- odpiranje: enokrilno
- okovje: kvalitetno ojačano za enokrilna vrata, trojna nasadila
- oprema: vratni odbojnik, alu kljuka tipa Hoppe Duraplus z rozeto ali ekvivalentno, varnostna cilindrična ključavnica, 
- opombe: podane svetle odprtine, vse mere preveriti na objektu, brez višinske razlike praga, obvezni atesti v skladu z zakonodajo, v ponudbi je potrebno zajeti ves vgradni in zaključni material
                 </t>
  </si>
  <si>
    <t xml:space="preserve"> - okvir in krilo: ALU objemni okvir, kot npr. ALU-K, tip 50IP minimal ali ekvivalentno,bel prašno barvan,
polni vratni krili, finalna obdelava v kombinaciji bele HPL obloge in alu obloge
- zasteklitev: /
- odpiranje: dvokrilno
- okovje: kvalitetno ojačano za dvokrilna vrata, trojna nasadila
- oprema: vratni odbojnik, alu kljuka tipa Hoppe Duraplus z rozeto ali ekvivalentno, varnostna cilindrična ključavnica,  
- opombe: podane svetle odprtine, vse mere preveriti na objektu, brez višinske razlike praga, obvezni atesti v skladu z zakonodajo, v ponudbi je potrebno zajeti ves vgradni in zaključni material
                 </t>
  </si>
  <si>
    <t>dim (cm) 151/210</t>
  </si>
  <si>
    <t>B4.57</t>
  </si>
  <si>
    <t>B4.58</t>
  </si>
  <si>
    <t>dim (cm) 61/210</t>
  </si>
  <si>
    <t>B4.59</t>
  </si>
  <si>
    <t>dim (cm) 71/210</t>
  </si>
  <si>
    <t xml:space="preserve"> - okvir in krilo: ALU objemni okvir, kot npr. ALU-K, tip 50IP minimal ali ekvivalentno,bel prašno barvan,
polno vratno krilo, finalna obdelava v kombinaciji bele HPL obloge in alu obloge
- zasteklitev: /
- odpiranje: enokrilno
- okovje: kvalitetno ojačano za enokrilna vrata, trojna nasadila
- oprema: vratni odbojnik, alu kljuka tipa Hoppe Duraplus z rozeto ali ekvivalentno, varnostna cilindrična ključavnica,  
- opombe: podane svetle odprtine, vse mere preveriti na objektu, brez višinske razlike praga, obvezni atesti v skladu z zakonodajo, v ponudbi je potrebno zajeti ves vgradni in zaključni material
                 </t>
  </si>
  <si>
    <t>B4.60</t>
  </si>
  <si>
    <t>dim (cm) 219/210</t>
  </si>
  <si>
    <t>B4.61</t>
  </si>
  <si>
    <t>dim (cm) 93/210 (93/260)</t>
  </si>
  <si>
    <t>B4.62</t>
  </si>
  <si>
    <t>vrata V16</t>
  </si>
  <si>
    <t>dim (cm) 550/300</t>
  </si>
  <si>
    <t>B4.63</t>
  </si>
  <si>
    <t xml:space="preserve"> - okvir in krilo: ALU objemni okvir, kot npr. ALU-K, tip 50IP minimal ali ekvivalentno,bel prašno barvan,
polni vratni krili z delno zasteklitvijo, z zvočno izolativno sredico (Rwmin = 35 dB), finalna obdelava v kombinaciji bele in črne HPL obloge in alu obloge
- zasteklitev:  zvočno izolativno dvoslojno steklo (Rw = 35 dB, 6-16-4), varnostna VSG zasteklitev ( PVB folija 0,76 mm) notranjega in zunanjega stekla
- odpiranje: dvokrilno, s prednostnim odpiranjem enega krila
- okovje: kvalitetno ojačano za dvokrilna vrata, trojna nasadila
- oprema: vratni odbojnik, alu kljuka tipa Hoppe Duraplus z rozeto ali ekvivalentno, varnostna cilindrična ključavnica, piktogram oziroma oznaka prostora po predlogi  
- opombe: podane svetle odprtine, vse mere preveriti na objektu, brez višinske razlike praga, obvezni atesti v skladu z zakonodajo, v ponudbi je potrebno zajeti ves vgradni in zaključni material
                 </t>
  </si>
  <si>
    <r>
      <t>vrata PV1 -</t>
    </r>
    <r>
      <rPr>
        <b/>
        <sz val="10"/>
        <rFont val="Arial Narrow"/>
        <family val="2"/>
      </rPr>
      <t xml:space="preserve"> požarna odpornost EI30-C</t>
    </r>
  </si>
  <si>
    <t>B4.64</t>
  </si>
  <si>
    <r>
      <t>vrata PV2 -</t>
    </r>
    <r>
      <rPr>
        <b/>
        <sz val="10"/>
        <rFont val="Arial Narrow"/>
        <family val="2"/>
      </rPr>
      <t xml:space="preserve"> požarna odpornost EI30-C</t>
    </r>
  </si>
  <si>
    <t>dim (cm) 191/210 (297/280)</t>
  </si>
  <si>
    <t xml:space="preserve"> - okvir in krilo: ALU objemni okvir,bel prašno barvan,
polni vratni krili z delno zasteklitvijo, z izolativno sredico, finalna obdelava v kombinaciji bele in črne HPL obloge in alu obloge
- zasteklitev:  enoslojno požarno steklo, varnostna VSG zasteklitev ( PVB folija 0,76 mm)
- odpiranje: dvokrilno, s prednostnim odpiranjem enega krila
- okovje: kvalitetno ojačano za dvokrilna vrata, trojna nasadila
- oprema: vratni odbojnik, alu kljuka tipa Hoppe Duraplus z rozeto ali ekvivalentno na zunanji strani in horizontalni antipanik ročaj tipa Hoppe ali ekvivalentno na notranji strani, varnostna cilindrična ključavnica - metuljček, integrirano samozapiralo tipa Geze Boxer, piktogram oziroma oznaka prostora po predlogi  
- opombe: podane svetle odprtine, vse mere preveriti na objektu, brez višinske razlike praga, obvezni atesti v skladu z zakonodajo, v ponudbi je potrebno zajeti ves vgradni in zaključni material
                 </t>
  </si>
  <si>
    <t>B4.65</t>
  </si>
  <si>
    <r>
      <t>vrata PV3 -</t>
    </r>
    <r>
      <rPr>
        <b/>
        <sz val="10"/>
        <rFont val="Arial Narrow"/>
        <family val="2"/>
      </rPr>
      <t xml:space="preserve"> požarna odpornost EI30-C</t>
    </r>
  </si>
  <si>
    <t xml:space="preserve"> - okvir in krilo: ALU objemni okvir,bel prašno barvan,
polno vratno krilo, z izolativno sredico, finalna obdelava v kombinaciji bele HPL obloge in alu obloge
- zasteklitev:  /
- odpiranje: enokrilno
- okovje: kvalitetno ojačano za enokrilna vrata, trojna nasadila
- oprema: vratni odbojnik, alu kljuka tipa Hoppe Duraplus z rozeto ali ekvivalentno, varnostna cilindrična ključavnica, integrirano samozapiralo tipa Geze Boxer, piktogram oziroma oznaka prostora po predlogi  
- opombe: podane svetle odprtine, vse mere preveriti na objektu, brez višinske razlike praga, obvezni atesti v skladu z zakonodajo, v ponudbi je potrebno zajeti ves vgradni in zaključni material
                 </t>
  </si>
  <si>
    <t>B4.66</t>
  </si>
  <si>
    <r>
      <t>vrata PV4 -</t>
    </r>
    <r>
      <rPr>
        <b/>
        <sz val="10"/>
        <rFont val="Arial Narrow"/>
        <family val="2"/>
      </rPr>
      <t xml:space="preserve"> požarna odpornost EI30-C</t>
    </r>
  </si>
  <si>
    <t xml:space="preserve"> - okvir in krilo: ALU objemni okvir,bel prašno barvan,
polno vratno krilo z delno zasteklitvijo, z izolativno sredico, finalna obdelava v kombinaciji bele in črne HPL obloge in alu obloge
- zasteklitev:  enoslojno požarno steklo, varnostna VSG zasteklitev ( PVB folija 0,76 mm)
- odpiranje: enokrilno, 
- okovje: kvalitetno ojačano za enokrilna vrata, trojna nasadila
- oprema: vratni odbojnik, alu kljuka tipa Hoppe Duraplus z rozeto ali ekvivalentno na zunanji strani in horizontalni antipanik ročaj tipa Hoppe ali ekvivalentno na notranji strani, varnostna cilindrična ključavnica - metuljček, integrirano samozapiralo tipa Geze Boxer, piktogram oziroma oznaka prostora po predlogi  
- opombe: podane svetle odprtine, vse mere preveriti na objektu, brez višinske razlike praga, obvezni atesti v skladu z zakonodajo, v ponudbi je potrebno zajeti ves vgradni in zaključni material
                 </t>
  </si>
  <si>
    <t>B4.67</t>
  </si>
  <si>
    <r>
      <t>vrata PV5a -</t>
    </r>
    <r>
      <rPr>
        <b/>
        <sz val="10"/>
        <rFont val="Arial Narrow"/>
        <family val="2"/>
      </rPr>
      <t xml:space="preserve"> požarna odpornost EI30-C</t>
    </r>
  </si>
  <si>
    <t>dim (cm) 121/210</t>
  </si>
  <si>
    <t>B4.68</t>
  </si>
  <si>
    <r>
      <t>vrata PV5b -</t>
    </r>
    <r>
      <rPr>
        <b/>
        <sz val="10"/>
        <rFont val="Arial Narrow"/>
        <family val="2"/>
      </rPr>
      <t xml:space="preserve"> požarna odpornost EI30-C</t>
    </r>
  </si>
  <si>
    <t>B4.69</t>
  </si>
  <si>
    <r>
      <t>vrata PV7 -</t>
    </r>
    <r>
      <rPr>
        <b/>
        <sz val="10"/>
        <rFont val="Arial Narrow"/>
        <family val="2"/>
      </rPr>
      <t xml:space="preserve"> požarna odpornost EI30-C</t>
    </r>
  </si>
  <si>
    <t>B4.70</t>
  </si>
  <si>
    <t>B4.71</t>
  </si>
  <si>
    <t>B4.72</t>
  </si>
  <si>
    <t>B4.73</t>
  </si>
  <si>
    <t>B4.74</t>
  </si>
  <si>
    <t>E-1</t>
  </si>
  <si>
    <t>PMO - PRIKLJUČNA MERILNA OMARICA TER SAMOSOKRBA Z EE IZ OVE</t>
  </si>
  <si>
    <t>E1.1.</t>
  </si>
  <si>
    <t>-</t>
  </si>
  <si>
    <t>Odklop ter demontaža odvodnih kablovodov iz obstoječe omare PMO+RG, vklučno z demontažo obstoječe opreme v obstoječi omari RG nad obstoječim PMO</t>
  </si>
  <si>
    <t>Obračun po kpl.</t>
  </si>
  <si>
    <t>E1.2.</t>
  </si>
  <si>
    <t xml:space="preserve">Odklop ter odstranitev - obstoječih povezav odvodov iz MM1883 ter MM1835 do obstoječega RG - upoštevati vse potrebno za odklop obstoječih povezav ter odstranitev le teh </t>
  </si>
  <si>
    <t>Dobava in montaža - varovalčni vložki velikosti NV0 160A (gG)</t>
  </si>
  <si>
    <t>Obračun po kos.</t>
  </si>
  <si>
    <t>Dobava in montaža - varovalčni vložki velikosti NV0 63A (gG)</t>
  </si>
  <si>
    <t>Dobava in montaža - varovalni sklop za omejevanje priključne moči z odklopnikom - skladno z navodili ter tipizacijo priključnega merilnega mesta za individualno samooskrbo z EE iz OVE:</t>
  </si>
  <si>
    <t>- Ločilno stikalo vgrajeno na montažno ploščo - 0-1; 63A/4p</t>
  </si>
  <si>
    <t>- Kontrolni merilnik kot npr. WM3E6</t>
  </si>
  <si>
    <t>- Kontaktor 230VAC, 80A, kot npr. BI480-40(80)</t>
  </si>
  <si>
    <t>Dobava in montaža - tipka za izklop v sili na vratih PMO - tipka za vgradnjo na vrata kpl z mirvnim kontaktom, nosilcem in okvirjem s tipko - upoštevati vse potrebno za montažo na vrata razdelilnika PMO</t>
  </si>
  <si>
    <t>E1.3.</t>
  </si>
  <si>
    <t>KABELSKE TRASE, CEVI…</t>
  </si>
  <si>
    <t>Dobava in montaža - pocinkana kabelska polica 100/50 kot npr. ELBA ali enakovredno, montirana na konzole ali stropne nosilce - upoštevati konzole/nosilce ves potreben material, spojni material, pritrdilni material ter vsa potrebna montažna dela</t>
  </si>
  <si>
    <t>Obračun po m.</t>
  </si>
  <si>
    <t>m</t>
  </si>
  <si>
    <t>E1.4.</t>
  </si>
  <si>
    <t>KABLI</t>
  </si>
  <si>
    <t>E1.5.</t>
  </si>
  <si>
    <t>Dobava in montaža - dvosmerni direktni števec delovne energije do 63A skladno z zahtevami SODO d.o.o. - kpl z vsem potrebnim spojnim in pritrdilnim materialom</t>
  </si>
  <si>
    <t>SPLOŠNO</t>
  </si>
  <si>
    <t>Obračun po ur.</t>
  </si>
  <si>
    <t>E-2</t>
  </si>
  <si>
    <t>NN ELEKTRIČNE INŠTALACIJE</t>
  </si>
  <si>
    <t>E-2.1</t>
  </si>
  <si>
    <t>PRIPRAVLJALNA IN GRADBENA DELA</t>
  </si>
  <si>
    <t>Obračun po kpl</t>
  </si>
  <si>
    <t xml:space="preserve">Izvedba prebojev zidov in betonske plošče za prehod trase kabelskih polic. </t>
  </si>
  <si>
    <t>Odklop in demontaža obstoječih kamer videonadzornega sistema po celotnem objektu, zaradi sanacijskih del, ter podaljšanje priključnih kablov in ponovna montaža ter priklop videonadzornega sistema. Vključno z vsem potrebnim materialom in kablom UTP cat6. za podaljšanje.</t>
  </si>
  <si>
    <t>Odklop in demontaža obstoječih brezžičnih WAP točk zaradi izvedbe spuščenih stropov, podaljšanje priključnih kablov in ponovna montaža brezžičnih oddajnikov na strop. Vključno s kablom in vsem potrebnim materialom.</t>
  </si>
  <si>
    <t>Prestavilo projektorjev - demontaža obstoječega projektorja in nosilca v učilnica, dobava in montaža dodatne konzole za podaljšanje na obstoječo AB ploščo (strop) in ponovna montaža projektorja skupaj z nosilcem na konzolo. Vključno z vsem potrebnim materialom.</t>
  </si>
  <si>
    <t>Odklop, demontaža in ponovna montaža obstoječe alarmne opreme (senzorji,…). Zaradi izvajanja sanacijskih del se po potrebi začasno demontira obstoječa oprema ter nato ponovno namesti.</t>
  </si>
  <si>
    <t>E-2.2</t>
  </si>
  <si>
    <t>Dobava in montaža - kanal parapetni AT130/72, kpl s pregradami ter pokrovom - upoštevati ves potrebni pritrdilni material - montiran na steno - bele barve (kot npr. ELBA ali enakovredno)</t>
  </si>
  <si>
    <t>Dobava in polaganje/montaža - nadometna inštalacijska PVC PN cev 13,5 mm z vsem potrebnim pritrdilnim materialom ( PN skobe, vijaki).</t>
  </si>
  <si>
    <t>Dobava in polaganje/montaža - nadometna inštalacijska PVC PN cev 16 mm z vsem potrebnim pritrdilnim materialom ( PN skobe, vijaki).</t>
  </si>
  <si>
    <t>Dobava in polaganje - Inštalacijska cev za montažo v beton ali podomet - RBC 13,5mm - polaganje med armaturo (v beton) ali v dolblene kanale (upoštevati dolblenje kanalov) in polaganje podomet - kpl z vsem potrebnim pritrdilnim in spojnim materialom</t>
  </si>
  <si>
    <t>Dobava in polaganje - Inštalacijska cev za montažo v beton ali podomet - RBC 16mm - polaganje med armaturo (v beton) ali v dolblene kanale (upoštevati dolblenje kanalov) in polaganje podomet - kpl z vsem potrebnim pritrdilnim in spojnim materialom</t>
  </si>
  <si>
    <t>Dobava in polaganje - Inštalacijska cev za montažo v beton ali podomet - RBC 32mm - polaganje med armaturo (v beton) ali v dolblene kanale (upoštevati dolblenje kanalov) in polaganje podomet - kpl z vsem potrebnim pritrdilnim in spojnim materialom</t>
  </si>
  <si>
    <t>Dobava in montaža - pocinkana kabelska polica 200/50 kot npr. ELBA ali enakovredno, montirana na konzole ali stropne nosilce  - upoštevati konzole/nosilce ves potreben material, spojni material, pritrdilni material ter vsa potrebna montažna dela</t>
  </si>
  <si>
    <t>E-2.2.1.</t>
  </si>
  <si>
    <t>Doze</t>
  </si>
  <si>
    <t>Dobava in vgradnja - p.o. doza fi60mm - kpl z vsem pritrdilnim materialom ter nosilnim in okrasnim okvirjem (kot npr. doza fi 60 p.o., TEM Čatež ali enakovredno)</t>
  </si>
  <si>
    <t>Dobava in vgradnja - p.o. doza 3M (globine minimalno 60mm)- kpl z vsem pritrdilnim materialom ter nosilnim in okrasnim okvirjem, kot npr. p.o. doza 3M, TEM Čatež ali enakovredno.</t>
  </si>
  <si>
    <t>Dobava in vgradnja - p.o. doza 4M - kpl z vsem pritrdilnim materialom, ter nosilnim in okrasnim okvirjem (kot npr. 4M p.o. doza,  TEM Čatež ali enakovredno)</t>
  </si>
  <si>
    <t>Dobava in vgradnja - talna doza 7M, 140x230, H=53 mm kpl. s podstavkom montirana v tla (kot npr. MT 7, TEM Čatež ali enakovredno), upoštevati ves potreben spojni in pritrdilni material.</t>
  </si>
  <si>
    <t>Dobava in vgradnja - nadometna razvodna doza 100x100 za izvedbo spojev v medstropovju</t>
  </si>
  <si>
    <t>Dobava in vgradnja - podometna doza 120x100x50 mm</t>
  </si>
  <si>
    <t>Obračun po kos</t>
  </si>
  <si>
    <t>E-2.3</t>
  </si>
  <si>
    <t xml:space="preserve">Dobava in polaganje - Kabel NYY-J 5x16mm2, položen v kabelski kanal ali instalacijsko cev. </t>
  </si>
  <si>
    <t xml:space="preserve">Dobava in polaganje - Kabel NYY-J 5x10mm2, položen v kabelski kanal ali instalacijsko cev. </t>
  </si>
  <si>
    <t xml:space="preserve">Dobava in polaganje - Kabel NYY-J 5x6mm2, položen v kabelski kanal ali instalacijsko cev. </t>
  </si>
  <si>
    <t>Dobava in polaganje - Kabel NYM-J 3x1,5mm2, položen v kabelski kanal ali instalacijsko cev</t>
  </si>
  <si>
    <t>Dobava in polaganje - Kabel NYM-J 3x2,5mm2, položen v kabelski kanal ali instalacijsko cev</t>
  </si>
  <si>
    <t>Dobava in polaganje - Kabel NYM-J 5x2,5mm2, položen v kabelski kanal ali instalacijsko cev</t>
  </si>
  <si>
    <t>Dobava in polaganje - Kabel NYM-J 5x1,5mm2, položen v kabelski kanal ali instalacijsko cev</t>
  </si>
  <si>
    <t>Dobava in polaganje - Kabel LICY 2x0,5mm2, položen v kabelski kanal ali instalacijsko cev</t>
  </si>
  <si>
    <t>Dobava in polaganje - Kabel H05VV-F 5x0,75mm2, položen v kabelski kanal ali instalacijsko cev</t>
  </si>
  <si>
    <t>Dobava in polaganje - Kabel H05VV-F 3x0,75mm2, položen v kabelski kanal ali instalacijsko cev</t>
  </si>
  <si>
    <t>Dobava in polaganje - Kabel H05VV-F 3x0,5mm2, položen v kabelski kanal ali instalacijsko cev</t>
  </si>
  <si>
    <t>E-2.4</t>
  </si>
  <si>
    <t>UNIVERZALNO OŽIČENJE</t>
  </si>
  <si>
    <t>Dobava in vgradnja - 1x vtičnica RJ45 -  komunikacijska vtičnica montirana v skupno dozo. Upoštevati ves potreben pritrdilni in spojni material - kot npr. 1 mestna vtičnica RJ 45, Tem Čatež ali enakovredno.</t>
  </si>
  <si>
    <t>Dobava in montaža - Delovno mesto - vtičnica 2xRJ45 (S/FTP Cat.5e) - dvojne komunikacijske vtičnice s protiprašnim pokrovčkom, za vgradnjo v parapetni kanal, S(FTP cat. 5, 2xRJ45, komplet z dozo in okvirjem vtičnice - vgrajena v parapetni kanal - bele barve (kot npr. ELBA ali enakovredno).</t>
  </si>
  <si>
    <r>
      <t>TK omarica - Nadgradnja obstoječe komunikacijske omarice. montaža dodatne opreme v obstoječo omarico za priklop dodatnih (novih) komunikacijskih vtičnic RJ45 na omrežje. Vključno z dobavo, montažo opreme in prevezavo.
5</t>
    </r>
    <r>
      <rPr>
        <sz val="10"/>
        <color theme="1"/>
        <rFont val="Arial Narrow"/>
        <family val="2"/>
        <charset val="238"/>
      </rPr>
      <t xml:space="preserve">x (spajalna plošča 19 inch prazna 24 mestna vključno z RJ45 priključki), 5x (switch 24xRJ45 10/100/1000). Vštet ves potrebnim pritrdilni in drobni material (vijaki, vezice, organizator kablov, povezovalni kabli RJ45,..) </t>
    </r>
  </si>
  <si>
    <r>
      <t xml:space="preserve">Dobava in polaganje kabel UTP Cat 6 - upoštevati vse potrebno za položitev kabla v inštalacijske cevi za povezavo ustreznih elementov. </t>
    </r>
    <r>
      <rPr>
        <b/>
        <sz val="10"/>
        <rFont val="Arial Narrow"/>
        <family val="2"/>
        <charset val="238"/>
      </rPr>
      <t>OPOMBA: priklop v vtičnico RJ45</t>
    </r>
  </si>
  <si>
    <t>Dobava in polaganje - Kabel HDMI (10 m) - upoštevati vse potrebno za položitev kabla v inštalacijske cevi - kabel se položi iz stropne doze do ustrezne talne doze  - detajl v načrtih</t>
  </si>
  <si>
    <t>Dobava in montaža - HDMI 1M vtičnica za vgradnjo v skupno dozo kpl. s HDMI konektorjem in univerzalnim nosilcem (kot npr. HDMI vtičnica, TEM Čatež ali enakovredno).</t>
  </si>
  <si>
    <t>E-2.5</t>
  </si>
  <si>
    <t>STALNI PRIKLOPI, VTIČNICE, STIKALA, TIPKALA, …</t>
  </si>
  <si>
    <t>Dobava in montaža - Vtičnica 230VAC/16A - vgrajena v podometno (fi 60, 3M, 4M, 7M) in talno dozo - upoštevati nosilni in okrasni okvir in  ves potreben pritrdilni in spojni material -kot npr. TEM čatež ali enakovredno.</t>
  </si>
  <si>
    <t xml:space="preserve">Dobava in vgradnja - Delovno mesto - vtičnica 3x vtičnica 230V (trojna v skupnem ohišju), kompletno s trojno dozo ter trojnim zaščitnim pokrovom, vgrajena v parapetni kanal - bele barve, kot npr. ELBA ali enakovredno. Vtičnice, ki se dodajo v obstoječi parapetni kanal se izberejo istega proizvajalca kot obstoječe vtičnice. </t>
  </si>
  <si>
    <t xml:space="preserve">Dobava in vgradnja - 1x vtičnica 230V v parapetnem kanalu, kompletno z dozo in zaščitnim pokrovom, vgrajena v parapetni kanal - bele barve, kot npr. ELBA ali enakovredno. </t>
  </si>
  <si>
    <t xml:space="preserve">Dobava in montaža - nadometna vtičnica 230V/16A, min. IP44 (z zaščitnim pokrovom proti pršenju). na dozo montirana uvodnica za uvod kabla. Kpl. dobava in montaža vtičnice in uvodnice, kot npr. Elmark ali enakovredno. </t>
  </si>
  <si>
    <t>Dobava in montaža - kuhinjska priključnica (stalni priklop) 3L+N+PE, 16A - vgrajeno v p.o. dozo -  upoštevati nosilni okvir, zaščitni pokrov in  ves potreben pritrdilni in spojni material - kot npr. EL999991, Schrack, ali enakovredno</t>
  </si>
  <si>
    <t>Dobava in montaža - Stikalo navadno p.o. 10A - stikalo montirano v p.o. dozo na minimalno višino 1,2m od gotovih tal - kot npr. MODUL, TEM Čatež ali enakovredno - v primeru več stikal na isti lokaciji se le ta vgradijo v isto p.o. dozo, upoštevati nosilni in okrasni okvir in  ves potreben pritrdilni in spojni material</t>
  </si>
  <si>
    <t>Dobava in montaža - Stikalo menjalno p.o. 10A - stikalo montirano v p.o. dozo na minimalno višino 1,2m od gotovih tal - kot npr. MODUL, TEM Čatež ali enakovredno - v primeru več stikal na isti lokaciji se le ta vgradijo v isto p.o. dozo, upoštevati nosilni in okrasni okvir in  ves potreben pritrdilni in spojni material</t>
  </si>
  <si>
    <t>Dobava in montaža - Tipka navadna p.o. 10A - tipkalo montirano v p.o. dozo na minimalno višino 1,2m od gotovih tal - kot npr. MODUL, TEM Čatež - v primeru več stikal/tipkal na isti lokaciji se le ta vgradijo v isto p.o. dozo, upoštevati nosilni in okrasni okvir in  ves potreben pritrdilni in spojni material</t>
  </si>
  <si>
    <t>Dobava in montaža - Nadgradni senzor gibanja - vklop razsvetljave - 360Stop. - montiran na strop, upoštevati nosilni in okrasni okvir in  ves potreben pritrdilni in spojni material. Kot npr. OR-CR-224, ORNO ali enakovredno.</t>
  </si>
  <si>
    <t>Dobava in montaža - Vgradni senzor gibanja - vklop razsvetljave - 360Stop. - vgrajen v suhomontažni strop, upoštevati nosilni in okrasni okvir in  ves potreben pritrdilni in spojni material - med stikalo ter svetilko se na vsaki lokaciji prigradi še menjalno stikalo za možnost preklopa mimo senzorja v primerih vzdrževanja in čiščenja - menjalna stikala so upoštevana ločeno v popisu</t>
  </si>
  <si>
    <t>E-2.6</t>
  </si>
  <si>
    <t xml:space="preserve">RAZSVETLJAVA </t>
  </si>
  <si>
    <t>Dobava in montaža - Varnostna svetilka VS1 - vgradna, nadgradna svetilka - LED 7W/230VAC/135lm, e-predstikalna naprava s kontrolo polnenja akumulatorja - skupna avtonomija obratovanja svetilke ob izopadu napajanja 1h</t>
  </si>
  <si>
    <t>Dobava in montaža – Varnostna svetilka VS2 - Svetilka, varnostna, K5, LED, 3h, 130lm, IP65, pripravni/trajni spoj, NiCd Akku 3,6V/1,5Ah, kot npr. NLK5U003 -  e-predstikalna naprava s kontrolo polnenja akumulatorja - skupna avtonomija obratovanja svetilke ob izopadu napajanja 1h</t>
  </si>
  <si>
    <t>Dobava in montaža - Varnostna svetilka VS3 - piktogram, montiran na strop. V prostorih višjih stropov se uporabi viseči piktogram spuščen iz stropa. Skupna avtonomija obratovanja ob izpadu napajanja 1h. (kot npr. piktogram MLD-28D/W, trendlight ali enakovredno)</t>
  </si>
  <si>
    <t>Dobava in montaža - Svetilka S1 - vgradna svetilka - LED 33W/230VAC, e-predstikalna naprava, 4000K, 3.750lm, Ra&gt;80, dimenzij 595x595x45mm, steklo PMMA (mikro prizma) - vgrajena v mavčnokartonski ali armstrong strop - upoštevati vse potrebno za priklop ter montažo</t>
  </si>
  <si>
    <t>Dobava in montaža - Svetilka S2 - nadgradna viseča svetilka za osvetljevanje šolske table (bela+zelena) z asimetričnim osvetljevanjem - ohišje v beli barvi - LED 20W/230VAC, e-predstikalna naprava z DALI regulacijo, 4000K, 3.200lm, Ra&gt;80, dimenzij maks.1200x65x85mm (dxšxv), asimetrična optika - viseča spuščena na višino 2,7 od gotovih tal na oddaljenost 0,7-1,0m od površine šolske table - upoštevati vse potreben obešalni pribor ter ostali pribor za pritrditev in priklop</t>
  </si>
  <si>
    <t>Dobava in montaža - Krmilnik DALI - krmilni modul za regulacijo razsvetljave ter ostalih kontrolnikov (krmilnika tipkal, senzorjev gibanja in pristonosti...), upoštevati nosilni in okrasni okvir in  ves potreben pritrdilni in spojni material - krmilnik krmili obe svetilki nad tablo - upoštevati ločeno tipko za vsako svetilko</t>
  </si>
  <si>
    <t>Dobava in montaža - Krmilnik tipkal DALI - krmilni modul za tipkala - krmilnik tipkal se namesti v bližino tipkal (upoštevati maksimalno dovoljeno razdaljo med krmilnikom tipkal ter tipkali, ki ga poda prizvajalec opreme), upoštevati nosilni in okrasni okvir in  ves potreben pritrdilni in spojni material</t>
  </si>
  <si>
    <t>Dobava in montaža - Svetilka S3 - nadgradna svetilka - panelna - LED 16W/230VAC, e-predstikalna naprava, 4000K, 1290lm, Ra&gt;80, dimenzij ø220x50mm (øxv), steklo opal belo - montirana na strop - upoštevati vse potrebno za nadometno montažo</t>
  </si>
  <si>
    <t>Dobava in montaža - Svetilka S4 - nadgradna svetilka - panelna - LED 18W/230VAC, e-predstikalna naprava, 4000K, 1760lm, Ra&gt;80, dimenzij ø280x50mm (øxv), steklo opal belo - montirana na strop - upoštevati vse potrebno za nadometno montažo</t>
  </si>
  <si>
    <t>Dobava in montaža - Svetilka S5 - nadgradna svetilka - panelna - LED 24W/230VAC, e-predstikalna naprava, 4000K, 2330lm, Ra&gt;80, dimenzij ø330x50mm (øxv), steklo opal belo - montirana na strop - upoštevati vse potrebno za nadometno montažo</t>
  </si>
  <si>
    <t>Dobava in montaža - Svetilka S6 - nadgradna industrijska svetilka LED 28W, 4000K, 3.900lm, Ra&gt;80, min. IP65, ZR=1, dimenzij 1200x90x90mm (dxšxv), steklo polikarbonat - upotevati vse potrebno za montažo svetilk na visečo konstrukcijo ali na strop</t>
  </si>
  <si>
    <t>Dobava in montaža - Svetilka S7 - nadgradna viseča svetilka - LED 33W/230VAC, e-predstikalna naprava, 4000K, 3.750lm, Ra&gt;80, dimenzij 595x595x45mm, steklo PMMA (mikro prizma) - svetilke nameščene na višino 2,5m od gotovih tal - svetilka kot npr. officeflat, GEOLUX - upotevati vse potrebno za visečo montažo skladno s podanim detajlom v priloženih risbah</t>
  </si>
  <si>
    <t>Dobava in montaža - Svetilka S8 - viseča svetilka linjska dekorativna svetilka za osvetlitev knjižnice ter male dvorane pri knjižnici - LED 28W, 3000K, 3000lm, predstikalna naprava/napajlnik z DALI regulacijo - upotevati vse potrebno za visečo montažo med knjižnimi policami skladno s podanim detajlom v priloženih risbah</t>
  </si>
  <si>
    <t>Dobava in montaža - Svetilka S9 - reflektor za osvetlitev nakladalnih klančin pri vhodih v kuhinjo - montiran na steno nad vodom in nakladalnih klančinah - LED 35W, 3000K, 3500lm - upotevati vse potrebno za priklop in montažo na steno s fasadno oblogo - predvidena debelina fasadnega ovoja 15cm</t>
  </si>
  <si>
    <t>Dobava in montaža - Svetilka S10 - viseča svetilka linjska dekorativna svetilka za osvetlitev  - LED 22W, 3000K, 3200lm, dimenzij 1124x63x81 mm, predstikalna naprava/napajlnik z DALI regulacijo - upotevati vse potrebno za visečo montažo - (kot npr. Baldur, proizvajalca Nordeon) - upotevati vse potrebno za priklop in visečo montažo</t>
  </si>
  <si>
    <t>E-2.7</t>
  </si>
  <si>
    <t>RAZDELILNIKI, KRMILNE OMARICE</t>
  </si>
  <si>
    <t>E-2.7.1.</t>
  </si>
  <si>
    <t>RAZDELILNIK R-G</t>
  </si>
  <si>
    <t>RAZDELILNIK R-G - dobava in montaža n.o. omarice dimenzij 822x1072x250 mm - kpl razdelilnik z nad. okvirjem, vrati, hrbt. steno, ročajem, vključno s potrebnim pritrdilnim materialom - kot npr. modul 2000 IL952321--, Schrack ali enakovredno</t>
  </si>
  <si>
    <t>Izdelava izreza bočne stranice omarice za kabelski uvod, ter dobava in montaža kabelskega uvoda.</t>
  </si>
  <si>
    <t xml:space="preserve">Dobava in montaža -  nosilec zbiralk z notranjo pritrditvijo  (kot npr. SI014950-- Schrack ali enakovredno) </t>
  </si>
  <si>
    <t>Dobava in montaža - 2,25m bakrenih zbiralk 379A, 30x5mm, kot npr. IS505069--, Schrack, vključno z rezanjem zbiralk na primerno dolžino in montaža na nosilce.</t>
  </si>
  <si>
    <t>Dobava in montaža - Kanali za ožičenje 100x60 mm (ŠxV), kpl s pokrovom, kot npr. RH229220--, Schrack ali enakovredno</t>
  </si>
  <si>
    <t>Obračun po m</t>
  </si>
  <si>
    <t>Dobava in montaža - Kanali za ožičenje 40x60 mm (ŠxV), kpl s pokrovom, kot npr. RH229213--, Schrack ali enakovredno</t>
  </si>
  <si>
    <t>Dobava in montaža - Varovalčni ločilnik skupaj z ustreznimi varovalkami za montažo na Cu zbiralke, kot npr. SI333980--, Schrack ali enakovredno</t>
  </si>
  <si>
    <t>Dobava in montaža - Varovalčno podnožje za D02 varovalčne vložke skupaj z ustreznimi varovalkami- za montažo na Cu zbiralke, kot npr.SI311580--, Schrack ali enakovredno</t>
  </si>
  <si>
    <t>Dobava in montaža - priključne sponke za montažo na Cu zbiralke, velikost do 120 mm2, kot npr SI012430--, Schrack ali enakovredno</t>
  </si>
  <si>
    <t>Dobava, vgradnja in priklop - Prenapetostni odvodnik 3+0, razred II, 255V, 20kA (kot npr. IS111330--, Schrack ali enakovredno)</t>
  </si>
  <si>
    <t>DROBNI IN SPOJNI MATERIAL (oznake, votlice, DIN letev, izolatorji, kabel čevlji, žica...) dobava in montaža</t>
  </si>
  <si>
    <t>E-2.7.2.</t>
  </si>
  <si>
    <t>RAZDELILNIK R-KUH.</t>
  </si>
  <si>
    <t>ODSTRANITEV OBSTOJEČEGA RAZDELILNIKA V KUHINJI - odklop obstojčih kablov, odstranitev obstoječe opreme ter odstraniev ohišja razdelilnika</t>
  </si>
  <si>
    <t>DOBAVA IN MONTAŽA - Novega ohišja razdelilnika R-Kuh. - Nad ometni okvir z vrati - dimenzij 1042x1624x250mm (šxvxg), kpl z hrbtno steno, montažno ploščo ter ključavnico z zapahom, IP54 - kot npr. Nad. okvir + vrata 4A-33 G=250mm, hrbt.stena+vrt.ročaj, IP54, Schrack ali enakovredno - upoštevati vse potreben material ter gradbena dela za vgradnjo ohišja podometno v steno na lokaciji obstoječega razdelilnika R-KUH</t>
  </si>
  <si>
    <t>Dobava, vgradnja in priklop - zaščitno stikalo RCCB (montaža na letev) - 80A/4p/30mA,10kA, AC  (kot npr. BC008103--, Schrack ali enakovredno)</t>
  </si>
  <si>
    <t>Dobava, vgradnja in priklop - zaščitno stikalo RCCB (montaža na letev) - 63A/4p/30mA,10kA, AC  (kot npr. BC006103--, Schrack ali enakovredno)</t>
  </si>
  <si>
    <t>Dobava, vgradnja in priklop - Prenapetostni odvodnik 4+0, razred II, 255V, 20kA, kpl. prenapetostnik in podnožje (kot npr. IS111340--, Schrack ali enakovredno)</t>
  </si>
  <si>
    <t xml:space="preserve">Dobava, vgradnja in priklop - inštalacijski odklopnik (montaža na letev) - B25A, 3P/1-10kA  (kot npr. BM018325--, Schrack ali enakovredno) </t>
  </si>
  <si>
    <t xml:space="preserve">Dobava, vgradnja in priklop - inštalacijski odklopnik (montaža na letev) - B16A, 3P/1-6kA  (kot npr. BM618316--, Schrack ali enakovredno) </t>
  </si>
  <si>
    <t xml:space="preserve">Dobava, vgradnja in priklop - inštalacijski odklopnik (montaža na letev) - B16A/1-6kA  (kot npr. BM618116--, Schrack ali enakovredno) </t>
  </si>
  <si>
    <t xml:space="preserve">Dobava, vgradnja in priklop - inštalacijski odklopnik (montaža na letev) - B10A/1-6kA  (kot npr. BM618110--, Schrack ali enakovredno) </t>
  </si>
  <si>
    <t>Dobava in montaža - Kanali za ožičenje 40x60 mm (ŠxV), kpl s pokrovom, kot npr. RH229210--, Schrack ali enakovredno</t>
  </si>
  <si>
    <t>Dobava in montaža - Kanali za ožičenje 60x60 mm (ŠxV), kpl s pokrovom, kot npr. RH229213--, Schrack ali enakovredno</t>
  </si>
  <si>
    <t>E-2.7.3.</t>
  </si>
  <si>
    <t>RAZDELILNIK R-PR</t>
  </si>
  <si>
    <t>Dobava in montaža - podometni razdelilnik 3x24TE. kovinski razdelilnik montiran na mesto obstoječega razdelilnika. Kot npr. ILC2U324--, Schrack ali enakovredno.</t>
  </si>
  <si>
    <t xml:space="preserve">Dobava, vgradnja in priklop -  glavno stikalo za izklop v sili (montaža na din letev) 25A/3P  (kot npr. IN8R2323--, Schrack ali enakovredno) </t>
  </si>
  <si>
    <t>Dobava, vgradnja in priklop - zaščitno stikalo RCCB (montaža na letev) - 25A/4p/30mA,6kA, A  (kot npr. BC602103--, Schrack ali enakovredno)</t>
  </si>
  <si>
    <t xml:space="preserve">Dobava, vgradnja in priklop - inštalacijski odklopnik (montaža na letev) - C20A, 3P/10kA  (kot npr. BM017320---, Schrack ali enakovredno) </t>
  </si>
  <si>
    <t xml:space="preserve">Dobava, vgradnja in priklop - Stopniščni avtomat VOWA+,1-12m,16A,krmil.kont.+signalizacija - možnost centralnega vklopa  (kot npr. BZ327360, Schrack ali enakovredno) </t>
  </si>
  <si>
    <t>DROBNI IN SPOJNI MATERIAL (viličaste zbiralke 3P, zbiralke N in PE, oznake, DIN letev, žica za ožičenje, tulci, sponke...) dobava in vgradnja</t>
  </si>
  <si>
    <t>E-2.7.4.</t>
  </si>
  <si>
    <t>RAZDELILNIK R-1N</t>
  </si>
  <si>
    <t>E-2.7.5.</t>
  </si>
  <si>
    <t>RAZDELILNIK R-2N</t>
  </si>
  <si>
    <t>E-2.7.6.</t>
  </si>
  <si>
    <t>RAZDELILNIK R-UPR</t>
  </si>
  <si>
    <t>E-2.8.</t>
  </si>
  <si>
    <t>SISTEM JAVLJANJA POŽARA</t>
  </si>
  <si>
    <r>
      <t>Mikroprocesorsko krmiljena centrala za javljanje požara (</t>
    </r>
    <r>
      <rPr>
        <b/>
        <i/>
        <sz val="10"/>
        <rFont val="Arial Narrow"/>
        <family val="2"/>
        <charset val="238"/>
      </rPr>
      <t xml:space="preserve">npr. Hochiki - Advanced SIMx-5404 </t>
    </r>
    <r>
      <rPr>
        <sz val="10"/>
        <rFont val="Arial Narrow"/>
        <family val="2"/>
        <charset val="238"/>
      </rPr>
      <t>ali enakovredno</t>
    </r>
    <r>
      <rPr>
        <i/>
        <sz val="10"/>
        <rFont val="Arial Narrow"/>
        <family val="2"/>
        <charset val="238"/>
      </rPr>
      <t>)</t>
    </r>
    <r>
      <rPr>
        <sz val="10"/>
        <rFont val="Arial Narrow"/>
        <family val="2"/>
        <charset val="238"/>
      </rPr>
      <t xml:space="preserve">
• </t>
    </r>
    <r>
      <rPr>
        <b/>
        <u/>
        <sz val="10"/>
        <rFont val="Arial Narrow"/>
        <family val="2"/>
        <charset val="238"/>
      </rPr>
      <t>4 naslovljivih linij</t>
    </r>
    <r>
      <rPr>
        <sz val="10"/>
        <rFont val="Arial Narrow"/>
        <family val="2"/>
        <charset val="238"/>
      </rPr>
      <t xml:space="preserve">  z najmanj 127 adresami za priključitev avtomatskih javljalnikov požara ter z možnostjo razširitve oz. povezljivosti večih central v sistem, 
• ob alarmu, okvari javljalnika se mora na prikazovalniku izpisati ime prostora, lokacija javljalnika, število dogodkov (alarmov,okvar) v obdelavi, 
• prikaz obvestil o stanju sistema,
• teksti in meniji na prikazovalniku za upravljanje sistema v slovenskem jeziku, 
• teksti ob tipkah na upravljanem tabloju v slovenskem jeziku,
• večnivojsko upravljanje sistema ( dostop do funkcij posameznega nivoja je omejen z gesli),
• zvočna signalizacija in prikaz na LCD prikazovalniku o okvarjenem javljalniku samo na centrali (brez proženja notranjih siren),
• rezervno akumulatorsko napajanje,
• skladnost z EN 54 2 &amp; 4.</t>
    </r>
  </si>
  <si>
    <t>Akumulatorska baterija 12V / 17 Ah</t>
  </si>
  <si>
    <t>Oddaljen prikazovalnik in mrežna komunikacijska kartica za povezavo centrale in oddaljenega prikazovalnika (npr. Advanced Mxp-503)</t>
  </si>
  <si>
    <t>Komunikator  za potrebe prenosa požarnega alarma na pokicno gasilsko enoto  oz. na varnostno službo (kot npr. VNC Aktiva varovanje d.d. (INFRANET ali IP PRENOS preko interneta))</t>
  </si>
  <si>
    <t>Naslovljivi optični dimni javljalnik požara (npr. Hochiki ALN-E) v kompletu s podnožjem in napisno ploščico</t>
  </si>
  <si>
    <t>Naslovljivi optični dimni javljalnik požara nad spuščenim stropom  (npr. Hochiki ALN-E) v kompletu s podnožjem in napisno ploščico</t>
  </si>
  <si>
    <t>Naslovljivi termični javljalnik požara (npr. Hochiki ) v kompletu s podnožjem in napisno ploščico</t>
  </si>
  <si>
    <t>Naslovljivi ročni javljalnik požara (npr. Hochiki HCP-E) z izolatorjem zanke v kompletu z napisno ploščico</t>
  </si>
  <si>
    <t>Pleksi zaščitno steklo za ročni javljalnik</t>
  </si>
  <si>
    <t>Flouroscentna oznaka ročni javljalnik 125x125mm</t>
  </si>
  <si>
    <t>Naslovljiva sirena (npr. Hochiki YBO-BSB) za montažo v podnožje avtomatskega javljalnik in napisno ploščico</t>
  </si>
  <si>
    <t>Flouroscentna oznaka sirena 125x125mm</t>
  </si>
  <si>
    <t>Vmesnik adresibilni 1 izhod (~230V/5A)/1 vhod (nadzorovan) in izolatorjem (npr. Hochiki CHQ-MRC(SCI)) - krmiljenje/kontrola PL in DL, izklop klimatov, deblokado drsnih vrat, vklop ventilatorjev nadtlaka, deblokado magnetnih držal,..v kompletu z napisno ploščico</t>
  </si>
  <si>
    <r>
      <t xml:space="preserve">Napajalnik za požarne sisteme , LED serija , vhodna napetost = 220 Vac , izhodna napetost = 27,6 Vdc, izhoden tok = </t>
    </r>
    <r>
      <rPr>
        <b/>
        <sz val="10"/>
        <rFont val="Arial Narrow"/>
        <family val="2"/>
        <charset val="238"/>
      </rPr>
      <t>5A</t>
    </r>
    <r>
      <rPr>
        <sz val="10"/>
        <rFont val="Arial Narrow"/>
        <family val="2"/>
        <charset val="238"/>
      </rPr>
      <t xml:space="preserve"> , protisabotažna zašita , zaščita baterije , tehnični izhod , javljanje izpada 220 V , javljanje napake na usmerniku , javljanje napake na bateriji, brez akumulatorja.</t>
    </r>
  </si>
  <si>
    <t>Magnetno držalo požarnih vrat (100kg) z tipko za sprožitev</t>
  </si>
  <si>
    <t xml:space="preserve">Dobava in montaža kabla v IST ceveh, komplet </t>
  </si>
  <si>
    <r>
      <t>JB-IY(St)Y 1x2x0,8 mm</t>
    </r>
    <r>
      <rPr>
        <vertAlign val="superscript"/>
        <sz val="10"/>
        <rFont val="Arial Narrow"/>
        <family val="2"/>
        <charset val="238"/>
      </rPr>
      <t>2</t>
    </r>
    <r>
      <rPr>
        <sz val="10"/>
        <rFont val="Arial Narrow"/>
        <family val="2"/>
        <charset val="238"/>
      </rPr>
      <t xml:space="preserve"> </t>
    </r>
  </si>
  <si>
    <r>
      <t>JB-IY(St)Y 2x2x0,8 mm</t>
    </r>
    <r>
      <rPr>
        <vertAlign val="superscript"/>
        <sz val="10"/>
        <rFont val="Arial Narrow"/>
        <family val="2"/>
        <charset val="238"/>
      </rPr>
      <t>2</t>
    </r>
  </si>
  <si>
    <r>
      <t>NYM-Y 3x2,5mm</t>
    </r>
    <r>
      <rPr>
        <vertAlign val="superscript"/>
        <sz val="10"/>
        <rFont val="Arial Narrow"/>
        <family val="2"/>
        <charset val="238"/>
      </rPr>
      <t>2</t>
    </r>
  </si>
  <si>
    <t>Dobava in montaža instalacijske cevi, komplet s spojnim in pritrdilnim materialom</t>
  </si>
  <si>
    <t>I.C. 13,5mm</t>
  </si>
  <si>
    <t xml:space="preserve">Montaža opreme:
- montaža, vezava in naslavljanje elementov na pripravljeno instalacijo,  
- označitev javljalnikov,
- parametriranje sistema,
- preizkus sistema,
- spuščanje sistema v pogon,
- sodelovanje na pregledu s strani pooblaščene institucije,
- predaja sistema in poučitev uporabnika.                                                                                                                                                                                                                                                        </t>
  </si>
  <si>
    <t>Pregled požarnega sistema s strani pooblaščene osebe in izdaja potrdila</t>
  </si>
  <si>
    <t>Prevozni in manipulativni stroški, drobni material, nepredvideno, 3%, po gradbeni knjigi.</t>
  </si>
  <si>
    <t>E-2.9.</t>
  </si>
  <si>
    <t>MATIČNA URA</t>
  </si>
  <si>
    <t>Dobava in montaža - Matična ura, 2 časovni liniji, 4 preklopni kontakti, stenska montaža - kot npr. ETC24 ali enakovredo.</t>
  </si>
  <si>
    <t>Obračunano po kpl.</t>
  </si>
  <si>
    <t>Dobava - NTP vmesnik  - kot npr. NMI ali enakovredno</t>
  </si>
  <si>
    <t>Dobava - Gigabit Power over Ethernet (PoE) injector  - kot npr. TPE-113G ali enakovredno</t>
  </si>
  <si>
    <t>Dobava in montaža - enostranska okrogla minutna ura fi 300mm, za montažo na steno, kpl. s prozornim pokrovom in kazalcema - kot npr. VME-31 ali enakovredno</t>
  </si>
  <si>
    <t>Dobava in montaža  - dvostranska okrogla minutna ura fi 300mm, za montažo na strop, kpl. s prozornim pokrovom, kazalcema in konzolo - kot npr. 2VME-31 ali enakovredno</t>
  </si>
  <si>
    <t>Dobava in polaganje - kabel za ožičenje ur 2x0,5 mm2</t>
  </si>
  <si>
    <t>Obračunano po m</t>
  </si>
  <si>
    <t>priklop opreme, nastavitev ter zagon sistema s strani pooblaščene osebe (ponudnika opreme)</t>
  </si>
  <si>
    <t>Obračunano po kpl</t>
  </si>
  <si>
    <t>Ostalo - vijaki, oznake, sponke, …</t>
  </si>
  <si>
    <t>E-2.10.</t>
  </si>
  <si>
    <t>STRELOVODNA INŠTALACIJA</t>
  </si>
  <si>
    <t>PRIPRAVLJALNA DELA - ODKLOP IN DEMONTAŽA - Obstoječa lovilna mreža se odklopi ter odstrani v času obnove strešne konstrukcije - upoštevati, da se že obnovljen del lovilne mreže prav tako odstrani, pregleda, popiše s strani nadzora ter skladišči do ponovne montaže pri izvajalcu</t>
  </si>
  <si>
    <t>PONOVNA MONTAŽA OBSTOJEČE OPREME - Obstoječa lovilna mreža AL vodnik Ø8mm v ocenjeni dolžini 60m se ponovno namesti na ravno streho na nove nosilce (nosilci so podani v popisu v nadaljevanju) - upoštevati vse potrebno za montažo obstoječega vodnika na nove nosilce</t>
  </si>
  <si>
    <t>Obračunano po m.</t>
  </si>
  <si>
    <t>OZEMLJITVENA MREŽA V ZEMLJI - ZANKA:</t>
  </si>
  <si>
    <t>Dobava in montaža - Trak nerjavni -  trak/valjanec za izvedbo ozemljitvene mreže (kot npr. trak nerjavni, Rf, 30x3,5mm, Franzi strel.)</t>
  </si>
  <si>
    <t>OPOMBA:
Nov valjanec se položi v skupni izkopan kanal bo izvedbi hidroizolacije objekta. Na prlioženi situaciji so označene linij, ki jih je potrebno še obnoviti - delno je zemeljska mreža v zemlji že obnovljena</t>
  </si>
  <si>
    <t>SPOJ NOVE IN OBSTOJEČE OZEMLJITVENE MREŽE V ZEMLJI:</t>
  </si>
  <si>
    <t>Dobava in vgradnja - križni spoj - sponka križna 60x60/III, M8, Rf (za spajanje valjanca 30x3,5 mm)  (kot npr. sponka križna 60x60/III, M8, Rf, proizvajalca Franzi strel.) - upoštevati vse potrebno za spoj in zaščito spoja</t>
  </si>
  <si>
    <t>OPOMBA:
Povezava na obstoječe ozemljilo - mesto spoja se očisti ter spoji z križno sponko, celotni spoj se zaščiti z betumenskim premazom.</t>
  </si>
  <si>
    <t>ODVODNI VODNIKI DO MERILNEGA STIKA:</t>
  </si>
  <si>
    <t>OPOMBA:
Upoštevano ca.6m odvodnega vodnika od spoja z zemeljsko mrežo (zanko) do merilnega stika.</t>
  </si>
  <si>
    <t>Dobava in vgradnja - križni spoj - sponka križna 60x60/III, M8, Rf (za spajanje valjanca 30x3,5 mm)  (kot npr. sponka križna 60x60/III, M8, Rf, proizvajalca Franzi strel.)</t>
  </si>
  <si>
    <t>Obračunano po kos.</t>
  </si>
  <si>
    <t>Dobava in vgradnja - merilni stik - sponka merilna 60x60/III, M8, Rf (kot npr. sponka merilna 60x60/III, M8, Rf, proizvajalca Franzi strel.) - kompletno z označevalno tablico odvoda (številka odvoda)</t>
  </si>
  <si>
    <t>Dobava in montaža - Mehanska zaščita odvoda L=1,5m Š=50mm¸, Rf.- kot npr. mehanska zaščita, Rf, Franzi strel.).</t>
  </si>
  <si>
    <t>Dobava in montaža - zidni nosilec ploščatega RF valjanca 30x3,5, namenjen pritrditvi odvodov iz merilne sponke do temeljnega ozemljila (kot npr. nosilec zidni ses. , M8xL 60 mm, Rf, proizvajalca Franzi strel.) z vsem potrebnim pritrdilnim materialom.</t>
  </si>
  <si>
    <t>Dobava in vgradnja - strešni nosilec (CLIP) okroglega ALU vodnika fi 8mm, namenjen pritrditvi lovilne mreže (kot npr. nosilec strešni CLIP, Rf, proizvajalca Franzi strel.) z vsem potrebnim pritrdilnim materialom.</t>
  </si>
  <si>
    <t xml:space="preserve">Dobava in vgradnja - strešni nosilec-podložna kocka (minimalne teže 1kg) okroglega ALU vodnika fi 8mm za ravne strehe (kot npr. PVC podložna kocka (1kg), proizvajalca Franzi strel.) </t>
  </si>
  <si>
    <t>dobava in vgradnja - Križni spoj - sponka križna 60x60/III, M8, Rf (za spajanje vodnikov fi 8-10mm) (kot npr. sponka križna 60x60/III (fi 8-10mm), M8, Rf, proizvajalca Franzi strel.)</t>
  </si>
  <si>
    <t>dobava in vgradnja - Križni spoj - sponka vario 40x40/II, Rf (za spajanje vodnikov fi 8-10mm) (kot npr. sponka vario 40x40/II (fi 8-10mm), Rf, proizvajalca Franzi strel.)</t>
  </si>
  <si>
    <t>dobava in vgradnja - kontaktna sponka 55x20/II Rf za vodnike fi8-10mm (kot npr. kontaktna sponka 55x20/II Rf, proizvajalca Franzi strel.)</t>
  </si>
  <si>
    <t>Lovilna mreža - dobava in montaža  - okrogli vodnik Al Ø 8mm (kot npr. vodnik Al-legura, Franzi strel.) - ki se polaga na strešne nosilce iz nerjavečega jekla.</t>
  </si>
  <si>
    <t>Odvodi - dobava in montaža  - okrogli vodnik Al Ø 8mm, namenjen izvedbi odvodov strelovodne inštalacije po steni od merilnega stika do lovilne mreže na strehi (kot npr. vodnik fi 8 mm, Franzi strel.) - ki se pritrdi na stenske nosilce (PN skoba fi 11mm) pod fasadno oblogo.</t>
  </si>
  <si>
    <t>Dobava in montaža - Lovilna palica dolžine 2m z betonskim podstavkom, proizvajalca Franzi strel. Ali enakovredno.</t>
  </si>
  <si>
    <t>Dobava in montaža - Lovilna palica dolžine 3m z betonskim podstavkom, proizvajalca Franzi strel. Ali enakovredno.</t>
  </si>
  <si>
    <t>Dobava in montaža - Zidni nosilec Alu. odvodnega vodnika nad fasado - kot npr. nosilec CLIP H=20mm, Franzi strel. Ali enakovredno.</t>
  </si>
  <si>
    <t>Dobava in montaža - vodnik H07V-K 1x70mm2 - povezava od ozemljitve mreže v zemlji do G.I.P. zbiralnice v RG - upoštevati vse potrebno za polaganje in priklop na zbiralnico G.I.P.</t>
  </si>
  <si>
    <t>E-2.11.</t>
  </si>
  <si>
    <t>OZEMLJITVE IN IZENAČITVE POTENCIALOV</t>
  </si>
  <si>
    <t xml:space="preserve">Dobava in montaža - Zbiralka dodatne izenačitve potenciala (D.I.P.) - kot npr. doza za ize. Pot., notranja, 10x16 mm2, Franzi strel. ali enakovredno, ki se montira v sanitarnih prostorih vsakega nadstropja. </t>
  </si>
  <si>
    <t>Dobava in montaža - Galvanske povezave kovinskih mas  - izvedene z vodnikom RU-ZE H07V-K (P/F) 6 mm2 in 16 mm2- povezava vseh kovinskih mas skladno z veljavno tehnično smernico - upoštevati vse potrebno za spajanje, vključno s kabelskimi čevlji, objemkami ter predpisnimi vijačnimi spoji.</t>
  </si>
  <si>
    <t>E-2.12.</t>
  </si>
  <si>
    <t>OZVOČENJE</t>
  </si>
  <si>
    <t>Dobava in montaža opreme ozvočenja:
- ZVOČNIK VGRADNI 6W/100V CENA506/W-AUDAC ali enakovredno (73kos)
- ZVOČNIK WX502/W 5" 50W RMS 8 OHM/100V-AUDAC ali enakovredno (2kos)
- REGULATOR GLASNOSTI VC3022/W-AUDAC ali enakovredno (36kos)
- ARTIKEL-doza podometna WB3102/SW (36kos)
- KABLI RAZNI-zvočniški kabel 2x0,75-CLS207/3 (600m)
- OJAČEVALEC CPA 36 360W/100V-AUDAC ali enakovredno (1kos)
- PREDVAJALNIK CD PLAYER,RADIO,MP3,USB-CMP30-AUDAC ali enakovredno (1kos)
- PREDOJAČEVALEC PRE116-AUDAC ali enakovredno (1kos)
- MODULARNI SISTEM XMP44-AUDAC ali enakovredno (1kos)
- PREDVAJALNIK, MODUL FMP40-AUDAC ali enakovredno (1kos)
- MIKROFON PAGING PDM200-AUDAC ali enakovredno (1kos)
- KABINET ZIDNI 19" 12U, 450mm-WPR412-CAYMON ali enakovredno (1kos)
- ARTIKEL-električni razdelilec PSR109FS/B (1kos)
- POLICA VGRADNA 19" 1U IS110-AUDAC ali enakovredno (1kos)
- ARTIKEL-plošča BSF02A (1kos)
- KABLI RAZNI-povezovalni kabli v kabinetni omarici (1kpl)
- RAZNI DROBNI MATERIAL-vijaki, vložki, spojke, doze... (1kpl)</t>
  </si>
  <si>
    <t>STORITEV-montaža zvočnikov na že pripravljene kable, montaža in priklop atenoatorjev na že pripravljene kable, priklop zvočnikov, montaža opreme v kabinet, priklop, zagon, nastavitve, poučevanje uporabnika</t>
  </si>
  <si>
    <t>POTNI STROŠKI</t>
  </si>
  <si>
    <t>E-2.13.</t>
  </si>
  <si>
    <t>OGREVANJE ODTOKOV METEORNE VODE</t>
  </si>
  <si>
    <t>Vodotesni (Raychem) spojni kos - spoj grelnega kabla in kablovoda iz  R-2N</t>
  </si>
  <si>
    <t>Dobava in montaža ATESTIRANE grelne instalacije 20W/m v  odtočne cevi s pritrdilno in obesno opremo, z grelnim kablom GD</t>
  </si>
  <si>
    <t>Dobava, vgradnja in priklop - Stikalo 0/1, 20A, 3P, za montažo na letev (kot npr. IN8R2422--, Schrack ali enakovredno)</t>
  </si>
  <si>
    <t xml:space="preserve">Dobava, vgradnja in priklop - inštalacijski odklopnik (montaža na letev) - B6A/1-6kA  (kot npr. BM618106--, Schrack ali enakovredno) </t>
  </si>
  <si>
    <t xml:space="preserve">Dobava, vgradnja in priklop - inštalacijski kontaktor 20A, 230V (kot npr. BZ326437ME, Schrack ali enakovredno) </t>
  </si>
  <si>
    <t xml:space="preserve">Regulator ogrevanja žlebov EM 524 89, vgrajen v omaro R-2N (kpl. z vsemi potrebnimi senzorji ledu in temperature, montiranih v žlebove in požiralnike (oz. po potrebi) ter ostalim pripadajočim krmilnim, spojnim in pritrdilnim materialom) </t>
  </si>
  <si>
    <t>E-2.14.</t>
  </si>
  <si>
    <t>KOTLOVNICA</t>
  </si>
  <si>
    <t>Odklop obstoječe opreme predvidene za zamenjavo in priprava obstoječe omarice v kotlovnici za vgradnjo in priklop nove opreme, vključno s prevezavami elementov.</t>
  </si>
  <si>
    <t>Dobava in montaža nove opreme v razdelilnik kotlovnice (inštalacijski odklopniki, stikala,…), vključno z ožičenjem in vsem potrebnim pritrdilnim in spojnim materialom (žica, votlice, …)</t>
  </si>
  <si>
    <t>Dobava in montaža kabelskih polic in PVC PN cevi, dobava in polaganje kablov za priklop črpalk in ventilov na ogrevalnih krogih, vključno z vsem potrebnim materialom.</t>
  </si>
  <si>
    <t>Vgradnja in vezava regulatorjev ogrevanja - OPOMBA: dobava se izvede v sklopu strojne opreme.</t>
  </si>
  <si>
    <t>E-2.15.</t>
  </si>
  <si>
    <t>Izvedba meritev električne in strelovodne inštalacije po končanju del</t>
  </si>
  <si>
    <t xml:space="preserve">Izvedba meritev inštalacije univerzalnega ožičenja.
</t>
  </si>
  <si>
    <t>Izdelava in predaja projektantu - celotnih tlorisov in shem z vrisanimi in opisanimi spremembami med PGD in PZI ter dejanskim stanjem.</t>
  </si>
  <si>
    <t>Sprotno čiščenje in končno finalno čiščenje objekta in okolice po končanju del. Odpraviti vso umazanijo z objekta in okolice, in popraviti vse morebitne poškodbe na in v okolici objekta,  ki so posledica izvajanja del.</t>
  </si>
  <si>
    <t>obračun po kpl.</t>
  </si>
  <si>
    <t>SKUPAJ:</t>
  </si>
  <si>
    <t>E1.0</t>
  </si>
  <si>
    <t>E2.0</t>
  </si>
  <si>
    <t>S1.0</t>
  </si>
  <si>
    <t>S2.0</t>
  </si>
  <si>
    <t>S7.0</t>
  </si>
  <si>
    <t>S8.0</t>
  </si>
  <si>
    <t>S9.0</t>
  </si>
  <si>
    <t>S-01 - Pripravljalna dela</t>
  </si>
  <si>
    <t>z.št.</t>
  </si>
  <si>
    <t>opis postavke</t>
  </si>
  <si>
    <t>enota</t>
  </si>
  <si>
    <t>količina</t>
  </si>
  <si>
    <t>cena/enoto</t>
  </si>
  <si>
    <t>vrednost</t>
  </si>
  <si>
    <t>Predmet obnove inštalacij ni knjižnica ter prezračevanje prostorov učilnic tehnika ter delavnic.</t>
  </si>
  <si>
    <t>Izključevanje sistemov ogrevanja in vode, zapiranje ventilov (toplotna postaja, jaški)</t>
  </si>
  <si>
    <t>Blindiranja odcepa hladne vode iz vodovodnega jaška na Delpinovi ulici ter ukinitev vodomernega mesta. Demontažo števca izvede VO-KA Nova Gorica. Dimenzija števca DN25</t>
  </si>
  <si>
    <t>Demontaža in odvoz opreme na trajno deponijo (radiatorji, nadometni del razvodov ogrevanja, vode, odtokov, prezračevalnih cevi, rešetk, ventilatorjev, prezračevalni sklop kuhinje, del opreme kuhinje - določi uporabnik…, deli opreme v toplotni postaji ipd.). Obračun po tehtalnem listu iz deponije.</t>
  </si>
  <si>
    <t>Demontaža in skladiščenje klimatskih naprav v prostorih šole. Demontaža in odvoz na trajno deponijo vidno vodenih razvodov klim, odvoda kondenza, kabli ter PVC kanali. Različne dolžine, povprečno ca. 12 m. Pred demontažo klim, je potrebno ves plin ujeti v zunanji enoti. Čiščenje notranjih in zunanjih enot.</t>
  </si>
  <si>
    <t>Demontaža in razrez razvoda vodenega pod stropom 1.N za lokale. Na vsake 4 m se sname oklep s toplotno izolacijo v dolžini 0,5-1 m ter razvod prereže. Cevi se prenesejo na streho ob nov kanalski razvod, katere se ponovno zvarijo. Razvod dimenzije DN80.</t>
  </si>
  <si>
    <t>Jeklena srednje-težka navojna cev po SIST EN 10255 (DIN 2440), material St-33, z varilnim, pritrdilnim in tesnilnim materialom, varilnimi loki in dodatkom za razrez. (Vse prehodni kosi (reducirke) morajo biti standardni proizvod (kovano). Preoblikovanje cevi, varjenje cevi v cev ni dovoljeno). Barvanje s temeljno barvo 2x ter namestitvijo toplotne izolacije.</t>
  </si>
  <si>
    <t>DN80 + 50 mm mineralna volna + Alu oklep s silikoniranjem stikov (vodotesno) - nov del ratvoda</t>
  </si>
  <si>
    <t>Krpanje obstoječega razvoda z namestitivijo novega alu oklepa, z vodotesnim tesnenjem ter vgradnja mineralne volne . Toplotne izolacije, debeline 50 mm. Krpanje na mestih razreza/varjenja ter namestitvi obešal/podpor.</t>
  </si>
  <si>
    <t>Podpore in obešala za nov in star razvod. Podpiranje vsaj na 2m, preko objemk in prefabriciranih profilov kot hilti te postavitev na ravno streho preko betonskih podstavkov dimenzije 50x20x5 cm. Pod betonski podstavek se namesti geotekstil. Predvidenih 120 podpor.</t>
  </si>
  <si>
    <t>Demontaža in odvoz na trajno deponijo vse sanitarne opreme. Umivalniki z armaturo, ventili, sifoni, ogledali, etažeri... (25x), stranišča s pokrovi, ščetko, desko, kotličkom s cevmi… (25x), pisoarji z ventili, sifoni… (22x), pomivalni korito s sufonom, armaturo... (35x), kuhinjske omare pomivalnih korit.</t>
  </si>
  <si>
    <t>Grobo čiščenje po demontažnih delih. Odvoz smeti na trajno deponijo</t>
  </si>
  <si>
    <t>Ostala pripravljalna dela, katera niso zajeta v nobeni od zgornjih postavk</t>
  </si>
  <si>
    <t>S 02 - Priključek vode</t>
  </si>
  <si>
    <t>OPOMBA:</t>
  </si>
  <si>
    <t>Strojno ročni (90-10) izkop jarka za predviden nov priključni razvod vode od obstoječega vodomernega jaška do šole, vključno z vgradbenimi deli za prebijanje temelja za vstop razvod a v šolo. V popisu upoštevana zbita količina!</t>
  </si>
  <si>
    <t xml:space="preserve">Planiranje dna vodovodnega jarka s točnostjo +/- 1cm        </t>
  </si>
  <si>
    <t>Dobava peska frakcije 0-4 mm in izdelava peščene posteljice debeline 10 cm ter zasipanje PE cevi v debelini 10 cm nad temenom - upoštevane zbite količine</t>
  </si>
  <si>
    <t>Zasipanje jarka z izkopanim materialom ter sprotnim utrjevanjem po 30 cm. V popisu upoštevana zbita količina!</t>
  </si>
  <si>
    <t>Odvoz viška izkopanega materiala na trajno deponijo</t>
  </si>
  <si>
    <t>Dobava, nasipanje, utrjevanje in planiranje tamponskega nasutja v izkopan jarek v debelini 60 cm pred polaganjem asfalta, granulacije 0-32 mm z utrjevanjem do ustrezne zbitosti za polaganje asfalta. Izvedba meritev trdnosti. V popisu upoštevana zbita količina materiala!</t>
  </si>
  <si>
    <t>Dobava in vgradnja asfalta grobe in fine granulacije debeline 5+3 cm z vsemi pripravljalnimi in finalnimi deli ter čiščenjem po vgradnji</t>
  </si>
  <si>
    <t>Dobava in vgrdnja zapornega venila DN50 za vstopom cevi v šolo</t>
  </si>
  <si>
    <t>Tlačni in tesnostni preizkus vodovodnega razvoda, obtežitev cevovoda pri tlačnem preizkusu</t>
  </si>
  <si>
    <t>Nadzor nad izvedbo distributerja vodovodnega omrežja</t>
  </si>
  <si>
    <t>Dobava in polaganje opozorilnega traku z napisom POZOR VODOVOD.</t>
  </si>
  <si>
    <t>Izpiranje in dezinfekcija vodovodnega omrežja</t>
  </si>
  <si>
    <t>Izvedba meritev kakovosti vode in izdaja poročila</t>
  </si>
  <si>
    <t>Izdelava geodetskega načrta izvedenega stanja z elaboratom za vnos v kataster komunalnih naprav po zahtevah upravljavca.</t>
  </si>
  <si>
    <t>Pripravljalna dela, zarisovanje, pregled</t>
  </si>
  <si>
    <t>Transportni, opravilni, manipulativni, zavarovalni in ostali splošni stroški.</t>
  </si>
  <si>
    <t>Nepredvideno</t>
  </si>
  <si>
    <t>Priprava za dokumentacijo PID (kompletni načrti z vrisanimi vsemi spremembami, ki so nastale med izvedbo). Načrtom je potrebno priložiti projekt za obratovanje in vzdrževanje (kratka navodila), za posamezne sklope pa izvajalec preda navodila direktno investitorju.</t>
  </si>
  <si>
    <t>S 03 - Vodovod</t>
  </si>
  <si>
    <t>Pred izvedbo mora izvajalec del dostaviti nadzoru vse tehnične risbe za montažo elementov ponujenega dobavitelja opreme. Izvedbo del in tras na terenu uskladiti med posameznimi izvajalci.</t>
  </si>
  <si>
    <t>V ceni postavk mora ponudnik zajeti vso opremo in materiale za montažo in delovanje ponujene opreme ter predajo za varno uporabo uporabnika.</t>
  </si>
  <si>
    <t>V ponudbi zajeti sanitarno opremo bele barv</t>
  </si>
  <si>
    <t>Pred dobavo sanitarne keramike je potrebno investitorju in arhitektu dostaviti katalog z vzorci! Oprema mora biti določena pred izvedbo grobih inštalacij!</t>
  </si>
  <si>
    <t>Umivalnik:</t>
  </si>
  <si>
    <t>- umivalnik kot npr.: Laufen Living 817431 (500/460/155 mm) – opcija 104 – z enojno luknjo za armaturo. Montaža na steno z vsem montažnim materialom.</t>
  </si>
  <si>
    <t>- enoročna mešalna baterija z ventiloma in gibljivimi priključnimi cevmi kot npr. Hansgrohe Metris Single lever basin mixer 110 LowFlow, 31203000</t>
  </si>
  <si>
    <t>- kromiran sifon z rozeto</t>
  </si>
  <si>
    <t>- pritrdilni in tesnilni material</t>
  </si>
  <si>
    <t>- ogledalo 800/600/3 z varnostnim steklom - dobava in vgradnja</t>
  </si>
  <si>
    <t>Stranišče:</t>
  </si>
  <si>
    <t>- školjka kot npr.: Laufen Palace wall-hung WC, washdown 820700 (560/360/380 mm)</t>
  </si>
  <si>
    <t>- dvokoličinska tipka za izplakovalnik  srebrna mat</t>
  </si>
  <si>
    <t>- deska s pokrovom z odbijači in gumi manšeto s počasnim zapiranjem</t>
  </si>
  <si>
    <t>Dobava in vgradnja podometne nosilne konstrukcije za visečo školjko s kotličkom z dvokoličinskim izplakovanjem. Z vsem montažnim materialom. Za školjko kot npr.: Laufen Palace wall-hung WC, washdown 820700 (560/360/380 mm)</t>
  </si>
  <si>
    <t>Trokadero:</t>
  </si>
  <si>
    <t xml:space="preserve">- keramični viseči trokadero z mrežo s stenskim odtokom kot npr.: Laufen Bernina wall sink 854211 (505/510/710 mm) </t>
  </si>
  <si>
    <t>- enoročna mešalna baterija z dolgim izlivom vode, ter priklopom za prho z nosilcem in gibljivo gladko cevjo kot npr. Hansgrohe Crome</t>
  </si>
  <si>
    <t>Dobava in vgradnja podometne nosilne konstrukcije za obešanje trokadera. Za trokadero kot npr.: Laufen Living 817431 (500/460/155 mm)</t>
  </si>
  <si>
    <t>Armatura za pomivalno korito</t>
  </si>
  <si>
    <t>- enoročna mešalna baterija z ventiloma in gibljivimi cevmi kot npr. Hansgrohe Crome</t>
  </si>
  <si>
    <t>- odlivno prelivno armatur (sifon) s čepom in verižico</t>
  </si>
  <si>
    <t>Pisoar:</t>
  </si>
  <si>
    <t>- kovinska podkonstrukacija za obešanje pisoarja z možnostjo višinske nastavitve mest za obešanje pisoarja, odtoka ter izplakovalnika, vključno z odtočnim priključkom, sifonom ter izplakovalnikom</t>
  </si>
  <si>
    <t>- keramični pisoar s kljunom, sifonom in pritrdilnim materialom kot npt. Laufen Living</t>
  </si>
  <si>
    <t xml:space="preserve">- senzor z ventilom za avtomatsko izplakovanje na baterije z okrasno ploščico mat srebrne barve </t>
  </si>
  <si>
    <t>Umivalnik za invalide kot npr. Atlantis:</t>
  </si>
  <si>
    <t>- umivalnik, keramični, dim. 67x60</t>
  </si>
  <si>
    <t>- podometna nosilna konstrukcija za obešanje umivalnika</t>
  </si>
  <si>
    <t>- enoročna mešalna baterija z dolgo ročko z ventiloma in gibljivimi cevmi</t>
  </si>
  <si>
    <t>- odlagalna polica 60cm</t>
  </si>
  <si>
    <t>- ogledalo na nagib 60cm</t>
  </si>
  <si>
    <t>- ročaj ob umivalniku</t>
  </si>
  <si>
    <t>Stranišče za invalide kot npr.: Atlantis:</t>
  </si>
  <si>
    <t>- školjka, keramična, viseča, dim. po načrtu</t>
  </si>
  <si>
    <t>- podometna nosilna konstrukcijo za suho montažo z dvokoličinskim izplakovalnikom (3/9l)</t>
  </si>
  <si>
    <t>- dvokoličinska tipka za izplakovalnik v srebrni mat izvedb</t>
  </si>
  <si>
    <t>- deska s pokrovom, odbijači, gumi manšeto</t>
  </si>
  <si>
    <t>- dvojno stransko držalo  27x70</t>
  </si>
  <si>
    <t>- ščetka za čiščenje WC</t>
  </si>
  <si>
    <t>- držalo za toaletni papir</t>
  </si>
  <si>
    <t>Keramični etažero</t>
  </si>
  <si>
    <t>Držalo za toaletni papir</t>
  </si>
  <si>
    <t>Ščetka za čiščenje WC in trokadero</t>
  </si>
  <si>
    <t>fi 16x2,0 + TI 9 mm</t>
  </si>
  <si>
    <t>fi 20x2,25 + TI 9 mm</t>
  </si>
  <si>
    <t>fi 25x2,5 + TI 13 mm</t>
  </si>
  <si>
    <t>fi 32x3,0 + TI 13 mm</t>
  </si>
  <si>
    <t>fi 40x4,0 + TI 19 mm</t>
  </si>
  <si>
    <t>fi 50x4,5 + TI 19 mm</t>
  </si>
  <si>
    <t>fi 63x6,0 + TI 25 mm</t>
  </si>
  <si>
    <t>Predizolirana večplastna cev za cirkulacijo komplet s fazonskimi kosi, z izdelavo potrebnih prebojev in utorov ter vsem tesnilnim materialom. Vsa vidna inštalacija mora biti izvedena iz palic in črno toplotno izolacijo</t>
  </si>
  <si>
    <t>Dobava in vgradnja termostatskih ventilov za cirkulacijsko zanko s termometrom dimenzije DN15 kot npr.: TA-Therm</t>
  </si>
  <si>
    <t>Dobava in vgradnja kovinskih revizijskih vratic za dostop do vertikalnih vodov 40x40 cm z odpiranjem na pritisk</t>
  </si>
  <si>
    <t>Tlačna preizkušnja vodovoda</t>
  </si>
  <si>
    <t>Pripravljalna dela, zarisovanje, pregled, klorni šok, elaborat o kakovosti vode</t>
  </si>
  <si>
    <t>Izdelava stenskih prebojev in utorov s suhim ali mokrim vrtanjem/rušenjem v opeko, penjen beton, AB konstrukcijo, mavčne stene,.. Z zaščito pred škropljenjem vode ali prašenja, odvozom ruševin na trajno deponijo, čiščenje po končanih delih</t>
  </si>
  <si>
    <t>S 04 - Kanalizacija</t>
  </si>
  <si>
    <t>Dobava in vgradnja PVC kanalizacijskih cevi z vsemi fazonskimi kosi z izdelavo talnih in stenskih utorov ter vsem pritrdilnim materialom. Vidno vodene razvode podpreti pogosteje za preprečevanje povešanja.</t>
  </si>
  <si>
    <t>fi50</t>
  </si>
  <si>
    <t>fi75</t>
  </si>
  <si>
    <t>fi110</t>
  </si>
  <si>
    <t>fi125</t>
  </si>
  <si>
    <t>Priključevanje odtočne cevi fi 110 na obstoječe betonske jaške. Izdelava preboja ter tesnenje preboja.</t>
  </si>
  <si>
    <t xml:space="preserve">kpl </t>
  </si>
  <si>
    <t>Dobava in vgradnja PVC cevi z odvod kondenza od parapetnih konvektorjev z vsemi fazonskimi kosi z izdelavo talnih in stenskih utorov ter vsem pritrdilnim materialom.</t>
  </si>
  <si>
    <t>fi32</t>
  </si>
  <si>
    <t xml:space="preserve">Čistilni kos </t>
  </si>
  <si>
    <t>fi 110</t>
  </si>
  <si>
    <t>Dobava in vgradnja kovinskih revizijskih vratic za dostop do čistilnega kosa 20 x 20 cm, z odpiranjem na pritisk</t>
  </si>
  <si>
    <t>Dobava in vgradnja protismradnih sifonov kot npr. HL138 z vsemi gradbenimi deli ter priklopom na razvode odvoda kondenza ali kanalizacije</t>
  </si>
  <si>
    <t>Dobava in vgradnja vakuumskega odzračnika kot npr. HL 904T DN 40 za montažo na sifon umivalnika z vsem montažnim in tesnilnim materoalom.</t>
  </si>
  <si>
    <t>Razne PVC stenske rešetke za namestitev na obstoječo inštalacijo različnih presekov</t>
  </si>
  <si>
    <t>Dobava in vgradnja podometnih doz za klimatske naprave kot npr. PS10 MGK d.o.o. dimenzije 540x135x55 mm, vključno s priklopom na kondenz cev dimenzije fi32 s tesnilno gimo ter cevko fi 20 mm, dolžine do 20 cm.</t>
  </si>
  <si>
    <t>Izdelava stenskih prebojev in utorov s suhim ali mokrim vrtanjem/rušenjem v opeko, penjen beton, AB konstrukcijo, mavčne stene,.. Z zaščito pred škropljenjem vode ali prašenja, odvozom ruševin na trajno deponijo, čiščenje po končanih delih. Obsega preboje, kateri niso zajeti v drugih postavkah</t>
  </si>
  <si>
    <t>Tesnostni preizkušnja kanalizacije pod polno obremenitvijo sanitarnih elementov</t>
  </si>
  <si>
    <t>S 05 - Ogrevanje in hlajenje</t>
  </si>
  <si>
    <t>11K/600/2200</t>
  </si>
  <si>
    <t>11K/600/2000</t>
  </si>
  <si>
    <t>11K/600/2400</t>
  </si>
  <si>
    <t>11K/600/1400</t>
  </si>
  <si>
    <t>11K/600/2600</t>
  </si>
  <si>
    <t>11K/600/600</t>
  </si>
  <si>
    <t>11K/400/400</t>
  </si>
  <si>
    <t>11K/600/1200</t>
  </si>
  <si>
    <t>11K/600/1000</t>
  </si>
  <si>
    <t>11K/900/800</t>
  </si>
  <si>
    <t>21K-S/900/1000</t>
  </si>
  <si>
    <t>21K-S/600/2000</t>
  </si>
  <si>
    <t>21K-S/400/800</t>
  </si>
  <si>
    <t>21K-S/600/1600</t>
  </si>
  <si>
    <t>11K/900/400</t>
  </si>
  <si>
    <t>11K/900/600</t>
  </si>
  <si>
    <t>11K/900/1200</t>
  </si>
  <si>
    <t>21K-S/900/1200</t>
  </si>
  <si>
    <t>11K/400/800</t>
  </si>
  <si>
    <t>11K/600/800</t>
  </si>
  <si>
    <t>11K/900/1000</t>
  </si>
  <si>
    <t>11K/600/1800</t>
  </si>
  <si>
    <t>11K/600/1600</t>
  </si>
  <si>
    <t>21K-S/400/2200</t>
  </si>
  <si>
    <t>11K/900/1600</t>
  </si>
  <si>
    <t>11K/400/1600</t>
  </si>
  <si>
    <t>Dobava in vgradnja cevi iz ogljikovega jekla press izvedba za radiatorski razvod z vsemi fazonskimi kosi in izdelavo prebojev skozi steno ter vsem pritrdilnim in obešalnim materialom. Dobava in namestitev toplotne izolacije.</t>
  </si>
  <si>
    <t>18x1,2</t>
  </si>
  <si>
    <t>22x1,5 + TI 9 mm</t>
  </si>
  <si>
    <t>28x1,5 + TI 9 mm</t>
  </si>
  <si>
    <t>35x1,5 + TI 13 mm</t>
  </si>
  <si>
    <t>42x1,5 + TI 13 mm</t>
  </si>
  <si>
    <t>54x1,5 + TI 13 mm</t>
  </si>
  <si>
    <t>76,1x2,0 + TI 19 mm</t>
  </si>
  <si>
    <t xml:space="preserve">Dobava in vgradnja parapetnega konvektorja z masko in podstavkom, za dvo cevni sistem ogrevanja/hlajenja z navedeno hladilno močjo pri srednji hitrosti, s sobnim termostatom Fantini Cosmi CH130ARF (za wireless povezavo!) in komunikacijskim modulom z vgradnjo v konvektor, cevnim povezovalnim setom za hladno/toplo vodo vključno z ventilom z ON/OFF pogonom 230V, črpalko in opremo za odvod kondenzata, z vsem montažnim materialom za pritrditev, priključevanjem na razvod ogrevanja/hlajenja in odvod kondenza. Vse priključke je potrebno natančno toplotno izolirati. Ustreza kot npr. Konvektor Systemair SysCoil Comfort </t>
  </si>
  <si>
    <t>SCC30 Qhs=1.56 kW pri 8/13°C</t>
  </si>
  <si>
    <t>SCC40 Qhs=1.99 kW pri 8/13°C</t>
  </si>
  <si>
    <t>SCC60 Qhs=1.99 kW pri 8/13°C</t>
  </si>
  <si>
    <t>22x1,5 + TI 13 mm</t>
  </si>
  <si>
    <t>28x1,5 + TI 13 mm</t>
  </si>
  <si>
    <t>l</t>
  </si>
  <si>
    <t>Dobava in montaža cevnega razvoda iz dvojnih predizoliranih Cu cevi z vsemi fazonskimi kosi, pritrdilnim, spojnim in tesnilnim materialom z vsemi gradbenimi deli. Vzporedno Cu razvodu se vodi še komunikacijski kabel 5x1,5 mm2.</t>
  </si>
  <si>
    <t>1/4" (6,35 mm) + 3/8" (9,52 mm) + kabel 5x1,5 mm2</t>
  </si>
  <si>
    <t>Dobava in vgradnja kabelskih polic vroče cinkanih dimenzije 200x60 mm, za vodenje Cu razvoda klim in kablov z vsemi nosilnimi, povezovalnimi elementi, vijačnim materialom in pokrovom ter nosilnimi podporami za pritrjevanje na steno.</t>
  </si>
  <si>
    <t>S 06 - Prezračevanje</t>
  </si>
  <si>
    <t>Izdelava, dobava in montaža pravokotnega kanala iz pocinkane pločevine, izdelan po SIST EN 1505, vključno z materialom za fazonske kose (kolena, odcepe, T-kose, odcepe za gibke cevi, lopute za enkratno nastavitev, čistine odprtine, redukcije, preoblikovanje zaradi izogibanju preklad, ostalim inštalacijam in konstrukcijam...). Pri vseh priključnih kolenih na klimate upoštevati potrebne usmerjevalne elemente. Vsi deli ventilacijskih kanalov se opremijo s prirobičnimi spoji, tesnili... Kanali se izvedejo skladno s standardom SIST EN 1507 - tesnost razred B (630Pa). Upoštevati ves montažni in obešalni material.</t>
  </si>
  <si>
    <t>Minimalna debelina pločevine za pravokotne kanale:
Pri tem naj se upošteva:</t>
  </si>
  <si>
    <t xml:space="preserve"> - 100 do 530 mm; debelina 0.6 mm</t>
  </si>
  <si>
    <t xml:space="preserve"> - 560 do 1000 mm; debelina 0.8 mm</t>
  </si>
  <si>
    <t xml:space="preserve"> - 1060 do 2000 mm; debelina 1.0 mm</t>
  </si>
  <si>
    <t>Skladno z zahtevami standarda SIST ENV 12097 se v zračne kanale namesti tudi revizijske odprtine z zrakotesnimi pokrovi, ki omogočajo čiščenje in vzdrževanje kanalskih sistemov in vgrajene opreme (v tem primeru požarnih loput, tipal). Revizijske odprtine so praviloma nameščene na vsakih 10 m pri vodoravnem vodenju kanalov, pri spremembi smeri z dvema lokoma 45°, pred in za regulacijskim elementom (loputo, žaluzijo) ter na najvišjem in najnižjem mestu navpično vodenih kanalov. Velikosti revizijskih odprtin ustreza tabeli 2 standarda SIST ENV 12097. Zajem zraka se izdela z razširitvijo kanala. Pri razširitvah kanalov (velike širine/bizke višine), kjer je razmerje večje od 1:5 je potrebno v kanale namestiti ojačitve, da se pri tlaku v kanalu, kanal ne razširi oz. zoža!</t>
  </si>
  <si>
    <t>Dobava in montaža kanala okroglega preseka - SPIRO. Kanal se izdela iz pocinkane pločevine debeline  po DIN 24145 ali O-norm H6015 del 1 z vsemi fazonskimi kosi in fitingi, preoblikovalnimi elementi, upoštevati izreze za prehodne elemente,... s tesnilnim in ostalim drobnim materialom, s pritrdilnimi in obešalnim materialom (odporna proti koroziji) za pritrditev na strop oz. steno:</t>
  </si>
  <si>
    <t>fi100</t>
  </si>
  <si>
    <t>fi160</t>
  </si>
  <si>
    <t>fi200</t>
  </si>
  <si>
    <t>fi250</t>
  </si>
  <si>
    <t>fi315</t>
  </si>
  <si>
    <t>Dobava in montaža samolepilne izolacije dovodnih kanalov v stavbi s protikondenčno izolacijo iz sintetičnega kavčuka po DIN 52612 z lepljenjem spojev s trakom iz sintetinega kavčuka. Maksimalna toplotna prevodnost materiala λ=0,035 W/m2K (pri 10°C), kot npr. Kaiflex ST-PL 13/E- SK ali enakovredno - debelina 13 mm</t>
  </si>
  <si>
    <t>Dobava in vgradnja dušilnih loput za ročno prednastavljanje količin v odcepnih ceveh iz posameznih delov kanala s prednastavitvijo, vsem tesnilnim in pritrdilnim materialom kot npr. Lindab DL-1 okroglih in DL pravokotnih ali alternativno. Prednastavitev se izvede na pretoke označene na projektni dokumentaciji. Potrebni preoblikovalni elementi za vgradnjo med kanale upoštevani v teži kanalov</t>
  </si>
  <si>
    <t>DL-1 fi 250</t>
  </si>
  <si>
    <t>DL-1 fi 200</t>
  </si>
  <si>
    <t>DL-1 fi 160</t>
  </si>
  <si>
    <t>DL-1 fi 125</t>
  </si>
  <si>
    <t>DL-1 fi 100</t>
  </si>
  <si>
    <t>Dobava in vgradnja požarne lopute z motornim pogonom za aktivno požarno javljanje s požarno odpornostjo 30 min (EI 30-S). Z vsem pripadajočim materialom. Vgradnjo potrebno izvesti po navodilih proizvajalca dobavljene požarne lopute, prehode potrebno ustrezno protipožarno obdelati. Vgradnjo izvede pooblaščena oseba. Po vgradnji se mesto vgrajene lopute ustrezno označi. Elektro krmilne povezave in priključevanje zajeto v elektro projektu.</t>
  </si>
  <si>
    <t>PLfi125</t>
  </si>
  <si>
    <t>PLfi160</t>
  </si>
  <si>
    <t>PL 500x250</t>
  </si>
  <si>
    <t>PL 600x250</t>
  </si>
  <si>
    <t>PL 700x250</t>
  </si>
  <si>
    <t>PL 900x250</t>
  </si>
  <si>
    <t>Dobava in namestitev toplotne zaščite kanalov na prostem (klimat učilnice), vodenih na strehi z izolacijo iz  sintetičnega kaučika, maksimalna toplotna prevodnost materiala λ=0,035 W/m2K (pri 10°C), kot npr. Kaiflex ST-PL 19/E- SK ali enakovredno ter dodatno z izolacijsko blazino iz kamene volne debeline 50mm, kaširane z armirano aluminijasto folijo. Lepljenje spojev z aluminijastim lepilnim trakom ter zaščita z aluminijasto pločevino ter vodotesno tesnenje spojev s trajno elastičnim kitom.</t>
  </si>
  <si>
    <t>Dobava in vgradnja aluminijastih prezračevalnih rešetk za dovod ali odvod zraka, s posamično nastavljivimi navpičnimi lamelami, s prigrajeno regulacijo količine zraka, za vidno vijačno ali skrito pritrditev, prašno lakirano po RAL 9010, proizvod kot npr. Lindab ali enakovredno, vključno spojni in pritrdilni material. Vgradnja v pravokotne in spiro kanale. Upoštevati izdelavo in montaži nastavka za montažo na kanal zaradi spuščenega stropa.</t>
  </si>
  <si>
    <t>AR-13/F 525X175</t>
  </si>
  <si>
    <t>AR-13/F 625X175</t>
  </si>
  <si>
    <t>AR-13/F 525X225</t>
  </si>
  <si>
    <t>AR-13/F 325X175</t>
  </si>
  <si>
    <t>AR-13/F 225X125</t>
  </si>
  <si>
    <t>AR-13/F 325X125</t>
  </si>
  <si>
    <t>AR-17/V-R 525x175</t>
  </si>
  <si>
    <t>AR-17/V-R 625x175</t>
  </si>
  <si>
    <t>AR-17/V-R 625x325</t>
  </si>
  <si>
    <t>AR-17/V-R 225x125</t>
  </si>
  <si>
    <t>AR-17/V-R 325x175</t>
  </si>
  <si>
    <t>AR-17/V-R 325x125</t>
  </si>
  <si>
    <t>AR-17/V-R 525x325</t>
  </si>
  <si>
    <t>Dobava in vgradnja prezračevalnih ventilov za odvod in dovod zraka, izdelan iz PVC bele barve sestavljen iz ohišja, sedeža in krožnika z možnostjo nastavitve pretoka, proizvod kot npr, Lindab ali enakovredno, vključno spojni in pritrdilni material.</t>
  </si>
  <si>
    <t>PV-1N fi100</t>
  </si>
  <si>
    <t>PV-1N fi125</t>
  </si>
  <si>
    <t>Dobava in vgradnja pločevinastih revizijskih vrat v knauf strop ali podobno za možnost servisiranja prezračevalnega sistema. Vrata različnih dimenzij 200x200 do 400x400 mm. Odpiranje vratic na pritisk. V stropu športne dvorane morajo biti revizijska vrata privijačena za preprečevanje padanja ob udarcu žobe.</t>
  </si>
  <si>
    <t>Preizkusi in merilne metode za predajo vgrajenih prezračevalno-klimatskih sistemov po zahtevah SIST EN 12599 (12.01) z izdelavo zapisnika.</t>
  </si>
  <si>
    <t>Volumska nastavitev vseh distribucijskih (dovodnih / odvodnih) prezračevalnih elementov (ventili, difuzorji, rešetke...).</t>
  </si>
  <si>
    <t>Meritve mikroklimatskih razmer in šumnosti v prostorih in na prostem s strani pooblaščenega podjetja ob letnih in zimskih obremenitvah z izdajo pozitivnega atesta.</t>
  </si>
  <si>
    <t>Izdelava navodil in shem za varno uporabo in vzdrževanje prezračevalnih naprav v pisni in grafični obliki, na plastificiranem papirju, prirejenem za pritrditev na steno.</t>
  </si>
  <si>
    <t>Napisne ploščice ali nalepke z barvnimi puščicami po DIN/ONORM, z vezicami/distančniki iz plastike, s prozornim pokrovom 100x50mm za oznako smeri pretokov.</t>
  </si>
  <si>
    <t>S 07 - Strojnica</t>
  </si>
  <si>
    <t>Vsa oprema, naprave in elementi v projektu in popisu del so navedeni samo primerno (kot naprimer) in se lahko zamenja z alternativno opremo, materialom, napravo in elementi.</t>
  </si>
  <si>
    <t>Vse elektro in krmilne povezave obdelane v elektro načrtu</t>
  </si>
  <si>
    <t>DN100</t>
  </si>
  <si>
    <t>DN80</t>
  </si>
  <si>
    <t>DN65</t>
  </si>
  <si>
    <t>DN50</t>
  </si>
  <si>
    <t>DN40</t>
  </si>
  <si>
    <t>DN32</t>
  </si>
  <si>
    <t>DN25</t>
  </si>
  <si>
    <t>DN20</t>
  </si>
  <si>
    <t>DN15</t>
  </si>
  <si>
    <t>STAD DN50</t>
  </si>
  <si>
    <t>WILO Stratos 25/1-6 G11/2'' PN10</t>
  </si>
  <si>
    <t>WILO Stratos 40/1-8 DN40 PN10</t>
  </si>
  <si>
    <t>Dobava in vgradnja termo-manometera (do 120 st.C in 4 bar) vključno s pripravo varilnih nastavkov ter ostalim montažnim in tesnilnim materialom</t>
  </si>
  <si>
    <t>Avtomatski odzračni lonček s servisnim nepovratnim ventilom za ogrevalne in hladilne sisteme z glikolom</t>
  </si>
  <si>
    <t>Manometer hladne vode 10 bar</t>
  </si>
  <si>
    <t>Zaprta ekspanzijska posoda za sanitarno vodo, proizvod kot npr. ZILMET, tip Hydro Pro, komplet z vsem montažnim materialom in servisnim blindiranim ventilom. Maksimalni tlak v sistemu 10bar, temperatura medija v posodi do 70'C:</t>
  </si>
  <si>
    <t xml:space="preserve">Zaprta ekspanzijska posoda za solarne sisteme (glikol), proizvod kot npr. ZILMET, tip Solar plus, komplet z vsem montažnim materialom in servisnim blindiranim ventilom. </t>
  </si>
  <si>
    <t>Manometer mešanice glikola in vode 0-4 bar</t>
  </si>
  <si>
    <t>Funkcijski zagon vseh sistemov z 48 ur obratovanjem, ponastavitvami, nastavitvami…</t>
  </si>
  <si>
    <t>Izvedba meritev pretokov, tlakov, temperatur medijev in nastavitev parametrov na balansirnih ventilih.</t>
  </si>
  <si>
    <t>Nastavitev frekvenčnih črpalk in pretokov</t>
  </si>
  <si>
    <t>Šolanje uporabnika</t>
  </si>
  <si>
    <t>Izdelava sheme strojnih instalacij vloženo v okvir in zaščiteno s steklom.</t>
  </si>
  <si>
    <t>Tablice in nalepke za označevanje elementov, v trdi obliki, z obstojnim napisom (gravirano ali vtisnjeno), rdeče barve, vključno pritrdilni material, dim. 100x50 mm</t>
  </si>
  <si>
    <t>S 08 - Gasilniki</t>
  </si>
  <si>
    <t>Gasilniki se montirajo na lokacijo skladno s požarnim načrtom. Upoštevati predpisano višino. V ceni zajeti pregled ter označevanje.</t>
  </si>
  <si>
    <t>Gasilniki</t>
  </si>
  <si>
    <t>Dobava, namestitev ter pregled z označevanjem gasilnikov</t>
  </si>
  <si>
    <t>ABC - 9EG</t>
  </si>
  <si>
    <t>CO2 - 9EG</t>
  </si>
  <si>
    <t>PRIKLJUČEK VODE</t>
  </si>
  <si>
    <t>VODOVOD</t>
  </si>
  <si>
    <t>KANALIZACIJA</t>
  </si>
  <si>
    <t>OGREVANJE IN HLAJENJE</t>
  </si>
  <si>
    <t>PREZRAČEVANJE</t>
  </si>
  <si>
    <t>STROJNICA</t>
  </si>
  <si>
    <t>GASILNIKI</t>
  </si>
  <si>
    <t>DDV (22%)</t>
  </si>
  <si>
    <t>SKUPAJ GOI DELA z DDV</t>
  </si>
  <si>
    <t>►toplotna izolacija XPS 300 GI, debeline  4,00 cm</t>
  </si>
  <si>
    <t>dim (cm) 81/210 (88/350)</t>
  </si>
  <si>
    <t>A/0.0</t>
  </si>
  <si>
    <t>A0.0</t>
  </si>
  <si>
    <t>okno O9i</t>
  </si>
  <si>
    <t>okno O9j</t>
  </si>
  <si>
    <t xml:space="preserve"> - okvir in krilo: ALU objemni okvir, kot npr. ALU-K, tip 50IP minimal ali ekvivalentno,bel prašno barvan,
polno vratno krilo z delno zasteklitvijo, z zvočno izolativno sredico (Rwmin = 35 dB), finalna obdelava v kombinaciji bele in črne HPL  obloge in alu obloge
- zasteklitev:  zvočno izolativno dvoslojno steklo (Rwmin = 35 dB, 6-16-4), varnostna VSG zasteklitev ( PVB folija 0,76 mm) notranjega in zunanjega stekla
- odpiranje: enokrilno
- okovje: kvalitetno ojačano za enokrilna vrata, trojna nasadila
- oprema: vratni odbojnik, alu kljuka tipa Hoppe Duraplus z rozeto ali ekvivalentno, 
varnostna cilindrična ključavnica, piktogram oziroma oznaka prostora po predlogi
- opombe: podane svetle odprtine, vse mere preveriti na objektu, brez višinske razlike praga, obvezni atesti v skladu z zakonodajo, v ponudbi je potrebno zajeti ves vgradni in zaključni material
                 </t>
  </si>
  <si>
    <t xml:space="preserve"> - okvir in krilo: ALU okvir,bel prašno barvan, drsna pregradna stena tipa Hufcor ali ekvivalentno, z izolacijskimi polnimi krili s finalno belo HPL oblogo, zvočna izolativnosr Rwmin = 43 dB
- zasteklitev: /
- odpiranje: drsno vzporedno zlaganje, petkrilno, eno krilo fiksno
- okovje: kvalitetno ojačano za drsna vrata, zgornje tračno vodilo
- oprema: alu vgrezni obojestranski ročaj
- opombe: podane zidarske odprtine, vse mere preveriti na objektu, brez višinske razlike praga, obvezni atesti v skladu z zakonodajo, v ponudbi je potrebno zajeti ves vgradni in zaključni material, vključno z nosilno podkonstrukcijo za vpetje elementa v strop
                 </t>
  </si>
  <si>
    <t>B4.75</t>
  </si>
  <si>
    <t>B4.76</t>
  </si>
  <si>
    <t>B4.77</t>
  </si>
  <si>
    <t>A1.6a</t>
  </si>
  <si>
    <t>A1.6b</t>
  </si>
  <si>
    <t>Kompletna izvedba rušenje in odstranitev celotne talne sestave, skupaj s talno ploščo, upoštevati tudi odstranitev finalnega tlaka, podložnega betona, hidroizolacije, z iznosi, prenosi in zasipanjem talne kinete pod nivojem pritličja z nastalimi ruševinami. Vključno z vsemi pomožnimi deli in materialom. Zasipanje izvajati po plasteh višine 30,00 cm, s sprotnim komprimiranjem. Po končanju je potrebno vso območje zasipanja ustrezno utrditi, da ne bo prihajalo do neenakomernega posedanja.</t>
  </si>
  <si>
    <t>Kompletna odstranitev nenosilnih predelnih zidov v pritličju objekta, vključno s pripadajočim stavbnim pohištvom, z uporabo ustreznih delovnih odrov, z iznosi elementov stavbnega pohištva, prenosi in nalaganjem na prevozno sredstvo in odvoz na stalno deponijo. V ceni upoštevati plačilo komunalne deponije! Ostali gradbeni odpadki se uporabijo pri zasipanju tlane kinete pod nivojem pritličja Vključno z vsemi pomožnimi deli in materialom. Zasipanje izvajati po plasteh višine 30,00 cm, s sprotnim komprimiranjem. Po končanju je potrebno vso območje zasipanja ustrezno utrditi, da ne bo prihajalo do neenakomernega posedanja.</t>
  </si>
  <si>
    <t>Kompletna izdelava, dobava in vgrajevanje betona C15/20, v mikroarmirane konstrukcije (plastična mikroarmatura), prereza od 0.05 do 0.10 m3/m2/m1, vključno z vsemi pomožnimi deli in transportom do mesta vgrajevanja. Zgornjo površino podložnega betona je potrebno izravnati in ustrezno pripraviti za vgradnjo bitumenske hidroizolacije:</t>
  </si>
  <si>
    <t>Vgradnja eno slojne hidroizolacije proti talni vlagi po celotni horizontalni površini, hidroizolacijski trakovi iz steklenega voala obojestransko obložen z bitumensko maso, modificirano z dodatki iz plastomerov, v skladu s SIST EN 13969 - TIP A in SIST 1031 (npr. Fragmat IZOTEKT V4), vgradnja z varjenjem po celotni površini. Stiki se izvedejo s preklopom širine 10,00 cm in morajo biti vodo nepropustno spojeni</t>
  </si>
  <si>
    <t>Vgradnja eno slojne hidroizolacije proti talni vlagi po celotni horizontalni površini, hidroizolacijski trakovi iz steklenega voala obojestransko obložen z bitumensko maso, modificirano z dodatki iz plastomerov, v skladu s SIST EN 13969 - TIP A in SIST 1031 (npr. Fragmat IZOTEKT V4),   popolno privariti s podlago. Trak odmerimo na začetek preklopa v horizontali (10 cm). Pričetek varjenja pa začnemo s spodnje strani stene - od zgornjega konca kotne letve proti vrhu stene. Izdelava 10 cm preklopov v prečni in 15 cm v vzdolžni smeri. Stiki morajo biti vodo nepropustno spojeni. S končanjem vertikalne hidroizolacije dokončamo še spoj hidroizolacije: stena-tla, preklop najmanj 10 cm (na EPS kotno letev traku ne varimo).</t>
  </si>
  <si>
    <t>A8.3</t>
  </si>
  <si>
    <t>Priprava notranjih obstoječih sten za izvedbo opleska, vključno s kitanjem in brušenjem ter pripravo ustrezne površine za nanos finalnega opleska, vključno z vsemi ostalimi potrebnimi deli in materiali.Vse po navodilih proizvajalca, vključno z V in H transporti ter potrebnimi delovnimi odri.</t>
  </si>
  <si>
    <t>B8.5</t>
  </si>
  <si>
    <t>Dobava in položitev profiliranih talnih granitogres ploščic v šolski kuhinji, dimenzije 20,0 x 20,0 cm, razred drsnosti R12, v svetlo sivi barvi, polaganje na minimalno fugo, polaganje v cement - akrilatno lepilo deb. 0,50 cm, fugiranje z dvokomponentno epoksidno fugirno maso, npr. Mapei Kerapoxy, siva barva. Na prehodu na vertikalne površine vgraditi ustrezno zaokrožnico. Barvo, tip in način polaganja potrdi nadzor in projektant!</t>
  </si>
  <si>
    <t>Dobava in položitev sijajnih stenskih ploščic v šolski kuhinj, skladnih s HACCP standardi, dimenzije cca. 25,0 x 75,0 cm, v beli barvi, tipa Cersanit white glossy, lepljenje s cementno - akrilnim lepilom in fugiranjem z dvokomponentno epoksidno fugirno maso, npr. Mapei Kerapoxy, bela barva (minimalne fuge) in uporabo kovinskih vogalnikov in stenske zaokrožnice. Polaganje do višine spuščenega stropa. Barvo, tip in način polaganja potrdi nadzor in projektant!</t>
  </si>
  <si>
    <t>Izdelava prednamaza ter oplesk notranjih stropov z notranjo disperzijsko barvo, izdelano na osnovi vodne disperzije polimernih veziv, z nizko vsebnostjo lahko hlapnih organskih snovi (&lt;1,0 g/l) in brez težkih kovin tipa kot npr. Jupol classic. Barva mora zagotavljati odpornost na suho drgnjenje in paroprepustnost - razred 1. Odtenek določi projektant na osnovi barvne karte izbranega proizvajalcao;  kompletno po predpisih in navodilih proizvajalca, z vsemi pomožnimi deli, odri in transporti.</t>
  </si>
  <si>
    <t xml:space="preserve"> - okvir in krilo: ALU objemni okvir, kot npr. ALU-K, tip 50IP minimal ali ekvivalentno,bel prašno barvan,
polno vratno krilo, z izolativno sredico, finalna obdelava v kombinaciji bele HPL  obloge in alu obloge
- zasteklitev:  /
- odpiranje: enokrilno
- okovje: kvalitetno ojačano za enokrilna vrata, trojna nasadila
- oprema: vratni odbojnik, alu kljuka tipa Hoppe Duraplus z rozeto ali ekvivalentno, varnostna cilindrična ključavnica, piktogram oziroma oznaka prostora po predlogi, alu prezračevalna rešetka AR 525/225 mm, bela barva
- opombe: podane svetle odprtine, vse mere preveriti na objektu, brez višinske razlike praga, obvezni atesti v skladu z zakonodajo, v ponudbi je potrebno zajeti ves vgradni in zaključni material                 </t>
  </si>
  <si>
    <t>vrata V1bpr</t>
  </si>
  <si>
    <t xml:space="preserve"> - okvir in krilo: ALU objemni okvir, kot npr. ALU-K, tip 50IP minimal ali ekvivalentno,bel prašno barvan,
polno vratno krilo, z izolativno sredico, finalna obdelava v kombinaciji bele HPL  obloge in alu obloge
- zasteklitev:  /
- odpiranje: enokrilno
- okovje: kvalitetno ojačano za enokrilna vrata, trojna nasadila
- oprema: vratni odbojnik, alu kljuka tipa Hoppe Duraplus z rozeto ali ekvivalentno, varnostna cilindrična ključavnica, piktogram oziroma oznaka prostora po predlogi, alu prezračevalna rešetka AR 525/225 mm, bele barve
- opombe: podane svetle odprtine, vse mere preveriti na objektu, brez višinske razlike praga, obvezni atesti v skladu z zakonodajo, v ponudbi je potrebno zajeti ves vgradni in zaključni material                 </t>
  </si>
  <si>
    <t xml:space="preserve"> - okvir in krilo: ALU objemni okvir, kot npr. ALU-K, tip 50IP minimal ali ekvivalentno,bel prašno barvan,
polno vratno krilo, z izolativno sredico, finalna obdelava v kombinaciji bele HPL  obloge in alu obloge
- zasteklitev:  /
- odpiranje: enokrilno
- okovje: kvalitetno ojačano za enokrilna vrata, trojna nasadila
- oprema: vratni odbojnik, alu kljuka tipa Hoppe Duraplus z rozeto ali ekvivalentno, varnostna cilindrična ključavnica, piktogram oziroma oznaka prostora po predlogi
- opombe: podane svetle odprtine, vse mere preveriti na objektu, brez višinske razlike praga, obvezni atesti v skladu z zakonodajo, v ponudbi je potrebno zajeti ves vgradni in zaključni material                 </t>
  </si>
  <si>
    <t xml:space="preserve"> - okvir in krilo: ALU objemni okvir, kot npr. ALU-K, tip 50IP minimal ali ekvivalentno,bel prašno barvan,
polno vratno krilo, z izolativno sredico, finalna obdelava v kombinaciji bele HPL  obloge in alu obloge
- zasteklitev:  /
- odpiranje: enokrilno
- okovje: kvalitetno ojačano za enokrilna vrata, trojna nasadila
- oprema: vratni odbojnik, alu kljuka tipa Hoppe Duraplus z rozeto ali ekvivalentno, varnostna cilindrična ključavnica, alu prezračevalna rešetka AR 525/225 mm, bele barve 
- opombe: podane svetle odprtine, vse mere preveriti na objektu, brez višinske razlike praga, obvezni atesti v skladu z zakonodajo, v ponudbi je potrebno zajeti ves vgradni in zaključni material                 </t>
  </si>
  <si>
    <t xml:space="preserve"> - okvir in krilo: ALU objemni okvir, kot npr. ALU-K, tip 50IP minimal ali ekvivalentno,bel prašno barvan,
polno vratno krilo, finalna obdelava bela HPL obloga
- zasteklitev: /
- odpiranje: enokrilno
- okovje: kvalitetno ojačano za enokrilna vrata, trojna nasadila
- oprema: vratni odbojnik, alu kljuka tipa Hoppe Duraplus z rozeto ali ekvivalentno, varnostna cilindrična ključavnica, piktogram oziroma oznaka prostora po predlogi, alu prezračevalna rešetka AR 525/225 mm, bele barve   
- opombe: podane svetle odprtine, vse mere preveriti na objektu, brez višinske razlike praga, obvezni atesti v skladu z zakonodajo, v ponudbi je potrebno zajeti ves vgradni in zaključni material
                 </t>
  </si>
  <si>
    <t>vrata Vk1</t>
  </si>
  <si>
    <t>vrata Vk2</t>
  </si>
  <si>
    <t xml:space="preserve"> - okvir in krilo: ALU objemni okvir, kot npr. ALU-K, tip 50IP minimal ali ekvivalentno,bel prašno barvan,
polno vratno krilo z izolativno sredico, finalna obdelava v kombinaciji bele HPL  obloge in alu obloge,
- zasteklitev:  /
- odpiranje: enokrilno
- okovje: kvalitetno ojačano za enokrilna vrata, trojna nasadila
- oprema: vratni odbojnik, alu kljuka tipa Hoppe Duraplus z rozeto ali ekvivalentno, zapah na notranji strani - metuljček, alu prezračevalna rešetka AR 525/225 mm, bele barve
- opombe: podane svetle odprtine, vse mere preveriti na objektu, brez višinske razlike praga, obvezni atesti v skladu z zakonodajo, v ponudbi je potrebno zajeti ves vgradni in zaključni material</t>
  </si>
  <si>
    <t>vrata Vk3</t>
  </si>
  <si>
    <t>dim (cm) 90/210</t>
  </si>
  <si>
    <t xml:space="preserve"> - okvir in krilo: ALU objemni okvir, kot npr. ALU-K, tip 50IP minimal ali ekvivalentno,bel prašno barvan,
polno nadometno vratno krilo z izolativno sredico, finalna obdelava bela HPL  obloga, pokrivna maska drsnega mehanizma v enaki kvaliteti kot vratno krilo
- zasteklitev:  /
- odpiranje: enokrilno, drsno
- okovje: kvalitetno ojačano za drsna vrata, zgornje vodilo, mehko zapiranje
- oprema: vgrezni alu ročaj tipa Hoppe ali ekvivalentno, na obeh straneh
- opombe: podane svetle odprtine, vse mere preveriti na objektu, brez višinske razlike praga, obvezni atesti v skladu z zakonodajo, v ponudbi je potrebno zajeti ves vgradni in zaključni material</t>
  </si>
  <si>
    <t>dim (cm) 83/210 (91/345)</t>
  </si>
  <si>
    <t>vrata VV3</t>
  </si>
  <si>
    <t>B4.78</t>
  </si>
  <si>
    <t>B4.79</t>
  </si>
  <si>
    <t>B4.80</t>
  </si>
  <si>
    <t>B4.81</t>
  </si>
  <si>
    <t>B3.3</t>
  </si>
  <si>
    <t>sanitarna kabina SK3</t>
  </si>
  <si>
    <t xml:space="preserve"> - okvir in krilo:  sanitarno vratno krilo in pregradne stene iz kompakt plošč tipa MAX ali podobno
                          temno siva barva (grafit)
                          nosilna konstrukcija iz nerjavne brušene kovine   stena dvignjena od tal za 15,00 cm 
- zasteklitev: /
 - odpiranje: enokrilno
- okovje: kvalitetno standardizirano nerjavno okovje za enokrilna vrata, dvojna nasadila
- oprema: vratni odbojnik, alu ročaj - bunka, varnostna cilindrična ključavnica, zapah na notranji strani z indikatorjem zasedenosti
- opombe: podane svetle odprtine, vse mere preveriti na objektu, brez praga
                  obvezni atesti v skladu z zakonodajo, 
                  v ponudbi je potrebno zajeti ves potreben material za vgradnjo in zaključni material
                     vključno z zidarsko obdelavo morebitnih poškodb na površinah ob montaži</t>
  </si>
  <si>
    <t>B3.4</t>
  </si>
  <si>
    <t>dim (cm) 206/180</t>
  </si>
  <si>
    <t>B3.5</t>
  </si>
  <si>
    <t>dim (cm) 101/180 + 30/180</t>
  </si>
  <si>
    <r>
      <t>vrata PV6 -</t>
    </r>
    <r>
      <rPr>
        <b/>
        <sz val="10"/>
        <rFont val="Arial Narrow"/>
        <family val="2"/>
      </rPr>
      <t xml:space="preserve"> požarna odpornost EI30-C</t>
    </r>
  </si>
  <si>
    <t xml:space="preserve"> - okvir in krilo: ALU objemni okvir,bel prašno barvan,
polno vratno krilo, z izolativno sredico, finalna obdelava v kombinaciji bele HPL obloge in alu obloge
- zasteklitev:  /
- odpiranje: enokrilno
- okovje: kvalitetno ojačano za enokrilna vrata, trojna nasadila
- oprema: vratni odbojnik, alu fiksni ročaj tipa Hoppe Duraplus z rozeto ali ekvivalentno na zunanji strani in horizontalni antipanik ročaj tipa Hoppe ali ekvivalentno na notranji strani, varnostna cilindrična ključavnica - metuljček, piktogram oziroma oznaka prostora po predlogi  
- opombe: podane svetle odprtine, vse mere preveriti na objektu, brez višinske razlike praga, obvezni atesti v skladu z zakonodajo, v ponudbi je potrebno zajeti ves vgradni in zaključni material
                 </t>
  </si>
  <si>
    <t>PROJEKTANTSKI PREDRAČUN GOI DEL</t>
  </si>
  <si>
    <t>UVOD V PROJEKTANTSKI PREDRAČUN GOI DEL</t>
  </si>
  <si>
    <r>
      <t>8. Posamezni materiali, ki so v popisu navedeni z imenom ali tipom so za ponudnika obvezni! Materiali, ki so opremljeni s citatom: "ali enakovredno, ekvivalentno" za ponudnika niso obvezni! Ponudnik lahko ponuja druge artikle, material in opremo, vendar samo pod pogojem, da izpolnjuje navedene kriterije, parametre in lastnosti, ki se v posamezni postavki ali splošni opombi od določenega artikla, opreme ali materiala zahtevajo</t>
    </r>
    <r>
      <rPr>
        <u/>
        <sz val="10"/>
        <color indexed="8"/>
        <rFont val="Arial Narrow"/>
        <family val="2"/>
      </rPr>
      <t xml:space="preserve"> in če jih predhodno pisno potrdi projektant arhitekture!</t>
    </r>
  </si>
  <si>
    <t>B2.13</t>
  </si>
  <si>
    <t xml:space="preserve">Nabava, dobava in pozidava okenskih odprtin kuhinje na zahodni fasadi, s porobeton bloketi (npr. Ytong-Xella) deb. 30 cm, s tankoslojno lepilno malto tipa Ytong, višine do 3,70 m, vključno z vsemi potrebnimi vertikalnimi in horizontalnimi ojačitvami, skladno z navodili in detajli proizvajalca ter pripravljalnimi, pomožnimi in zaključnimi deli, V in H transporti ter potrebnimi delovnimi odri. </t>
  </si>
  <si>
    <t>Izvedba notranjega, tankoslojnega, mikroarmiranega ometa na porobetonske zidake, pozidave oken na zahodni fasadi kuhinje, v debelini 3-6 mm (npr. Ytong tankoslojni omet), vključno s prednamazom za izravnavo upojnosti (npr. Ytong prednamaz UNI) in vsemi ostalimi potrebnimi deli in materiali. Na stikih različnih materialov (npr. Ytong, beton, itd) potrebno uporabiti armirno mrežico iz steklenih vlaken.Vse po navodilih proizvajalca, vključno z V in H transporti ter potrebnimi delovnimi odri</t>
  </si>
  <si>
    <t>A5.41</t>
  </si>
  <si>
    <t>Izvedba preboja masivne zidane stene v nov prostor pralnice na vzhodni stani kuhinje, v širini 100,00 cm, in višine 2,35 cm, z uporabo ustreznih delovnih odrov, z iznosi, prenosi in nalaganjem ruševin na prevozno sredstvo in odvoz na stalno deponijo. V ceni upoštevati plačilo komunalne deponije! Vključno z vsemi pomožnimi deli in materialom.</t>
  </si>
  <si>
    <t>Dobava in vgradnja montažne prednapete preklade nove vratne odprtine med kuhinjo in pralnico, tipa Gor. opekarne 14-1,50 M ali ekvivalentno, višine 65 mm, vključno z vsemi ostalimi potrebnimi deli in materiali.Vse po navodilih proizvajalca, vključno z V in H transporti ter potrebnimi delovnimi odri. Preklado je potrebno ometati in pripraviti ustrezno podlago za nanos finalnega opleska</t>
  </si>
  <si>
    <t>Nabava, dobava in izvedba dveh betonskih vhodnih podestov s klančino pri servisnih vhodih kuhinje na zahodni fasadi veznega trakta (5,50 m3 betona), vključno z vsemi pripravljalnimi, pomožnimi in zaključnimi deli, V in H transporti ter potrebnimi delovnimi odri. Na klančini izvesti utore in vgraditi gumijaste protizdrsne trakove narastru 30,00 cm.</t>
  </si>
  <si>
    <t xml:space="preserve">REKAPITULACIJA UPRAVIČENIH IN NEUPRAVIČENIH STROŠKOV </t>
  </si>
  <si>
    <t>UPRAVIČENI STROŠKI</t>
  </si>
  <si>
    <t>TOPLOTNA IZOLACIJA FASADE</t>
  </si>
  <si>
    <t>TOPLOTNA IZOLACIJA TAL NA TERENU</t>
  </si>
  <si>
    <t>TOPLOTNA IZOLACIJA STREHE                                               ALI STROPA PROTI NEOGREVANEMU PROSTORU</t>
  </si>
  <si>
    <t>ZAMENJAVA ZUNANJEGA STAVBNEGA POHIŠTVA</t>
  </si>
  <si>
    <t>VGRADNJA PREZRAČEVANJA Z VRAČANJEM TOPLOTE ODPADNEGA ZRAKA V STAVBAH</t>
  </si>
  <si>
    <t>VGRADNJA ENERGIJSKO UČINKOVITEGA SISTEMA RAZSVETLJAVE</t>
  </si>
  <si>
    <t>UPRAVIČENI STROŠKI - SKUPAJ</t>
  </si>
  <si>
    <t>NEUPRAVIČENI STROŠKI - SKUPAJ</t>
  </si>
  <si>
    <t>STROŠKI STORITEV ZUNANJIH IZVAJALCEV</t>
  </si>
  <si>
    <t>FASADA</t>
  </si>
  <si>
    <t>TLA</t>
  </si>
  <si>
    <t>STREHA</t>
  </si>
  <si>
    <t>RAZSVETLJAVA</t>
  </si>
  <si>
    <t>OPTIMIZACIJA OGREVANJA</t>
  </si>
  <si>
    <t>FOTOVOLTAIKA</t>
  </si>
  <si>
    <t>ZUNANJI IZVAJALCI</t>
  </si>
  <si>
    <t>NEUPRAVIČENI STROŠKI</t>
  </si>
  <si>
    <t>Izvedba notranjega, tankoslojnega, mikroarmiranega ometa na porobetonske zidake, parapetne pozidave vhodnih vrat na vzhodni strani veznega trakta, v debelini 3-6 mm (npr. Ytong tankoslojni omet), vključno s prednamazom za izravnavo upojnosti (npr. Ytong prednamaz UNI) in vsemi ostalimi potrebnimi deli in materiali. Na stikih različnih materialov (npr. Ytong, beton, itd) potrebno uporabiti armirno mrežico iz steklenih vlaken.Vse po navodilih proizvajalca, vključno z V in H transporti ter potrebnimi delovnimi odri</t>
  </si>
  <si>
    <t>Izvedba notranjega, tankoslojnega, mikroarmiranega ometa na porobetonske zidake, novih notranjih predelnih sten kuhinje, v debelini 3-6 mm (npr. Ytong tankoslojni omet), vključno s prednamazom za izravnavo upojnosti (npr. Ytong prednamaz UNI) in vsemi ostalimi potrebnimi deli in materiali. Na stikih različnih materialov (npr. Ytong, beton, itd) potrebno uporabiti armirno mrežico iz steklenih vlaken.Vse po navodilih proizvajalca, vključno z V in H transporti ter potrebnimi delovnimi odri</t>
  </si>
  <si>
    <t>Izravanava površine betona talne plošče novega vetrolova s cementno rahlo podaljšano malto 1:3 skupaj z vsemi pomožnimi, pripravljalnimi in zaključnimi deli in odri ter vsemi potrebnimi horizontalnimi in vertikalnimi transporti: priprava površine za nanos horizontalne hidroizolacije</t>
  </si>
  <si>
    <t>B/10.0</t>
  </si>
  <si>
    <t>DOSTAVA</t>
  </si>
  <si>
    <t>SPREJEM</t>
  </si>
  <si>
    <t>00626 - ELEKTRONSKA TALNA TEHTNICA, 150 KG
- dim.platforme: 420x520 mm
- tehtnica vključno z indikatorjem na stojalu
- delovno območje: 50g/150 kg
- 6 mestni LCD prikazovalnik višine 24 mm 
-  napajanje preko električnega omrežja oz. 
preko vgrajenega akumulatorja 
   Funkcije:
- tehtanje
 - tariranje
-  ničliranje
- digitalna kalibracija
- avtomatski izklop</t>
  </si>
  <si>
    <t>B10.1</t>
  </si>
  <si>
    <t>B10.1.001</t>
  </si>
  <si>
    <t>B10.2</t>
  </si>
  <si>
    <t>B10.2.001</t>
  </si>
  <si>
    <t>B10.2.002</t>
  </si>
  <si>
    <t>B10.3</t>
  </si>
  <si>
    <t>VODJA KUHINJE</t>
  </si>
  <si>
    <t>PISARNIŠKA MIZA
1800x600x750 mm
podnožje mize kovinsko, sive barve, prašno 
lakirano
miza iz visokoodporne oplemenitene iverne 
plošče
debeline 28 mm v barvni naravnega lesa (npr. 
bukev)
robovi zaključeni z ABS trakovi debeline 3 mm
spodaj:
PREDALNIK NA KOLESIH
430x600x600 mm
- 3 predali, popolnoma izvlečna vodila
- ohišje iz oplemenitene iverne plošče debeline 
18 mm
- predali iz iverne plošče debeline 12 mm
- ličnice predalov v lesenem dekorju debeline 18 
mm
- ročaji kovinski, ločne oblike
- centralno zaklepanje</t>
  </si>
  <si>
    <t>27294 - PISARNIŠKI STOL 
- črno PVC podnožje
- na kolesih 
- sedež in hrbtni naslon tapecirana s tapetniškim 
blagom iz umetne snovi 
- brez naslona za roke 
- možnost regulacije višine sedeža</t>
  </si>
  <si>
    <t>B10.3.001</t>
  </si>
  <si>
    <t>B10.3.002</t>
  </si>
  <si>
    <t>B10.3.003</t>
  </si>
  <si>
    <t>B10.4</t>
  </si>
  <si>
    <t>SANITARIJE IN GARDEROBE - ŽENSKE</t>
  </si>
  <si>
    <t>B10.4.001</t>
  </si>
  <si>
    <t>30597 - KOVINSKA GARDEROBNA OMARA
400x500x1800+100  mm
- postavljena na kovinskih nogicah višine 100 mm
- pregradna stena za delovno in civilno obleko
- odlagalna polica zgoraj in spodaj
- pod odlagalno polico obesni drog za obešanje
- cilindrična ključavnica 
- prezračevalne line na vratih
- debelina pločevine 0,8 mm
- korpus lakiran s svetlo sivo barvo RAL 7035
- barva vrat svetlo siva  RAL 7035</t>
  </si>
  <si>
    <t>B10.4.002</t>
  </si>
  <si>
    <t>B10.5</t>
  </si>
  <si>
    <t>SANITARIJE IN GARDEROBE - MOŠKI / V KLETI</t>
  </si>
  <si>
    <t>B10.5.001</t>
  </si>
  <si>
    <t>30597 - KOVINSKA GARDEROBNA OMARA
400x500x1800+100  mm
- postavljena na kovinskih nogicah višine 100 
mm
- pregradna stena za delovno in civilno obleko
- odlagalna polica zgoraj in spodaj
- pod odlagalno polico obesni drog za obešanje
- cilindrična ključavnica 
- prezračevalne line na vratih
- debelina pločevine 0,8 mm
- korpus lakiran s svetlo sivo barvo RAL 7035
- barva vrat svetlo siva  RAL 7035</t>
  </si>
  <si>
    <t>B10.5.002</t>
  </si>
  <si>
    <t>B10.6</t>
  </si>
  <si>
    <t>PROSTOR ZA ODLAGANJE ČISTIL / V KLETI</t>
  </si>
  <si>
    <t>B10.6.001</t>
  </si>
  <si>
    <t>B10.7</t>
  </si>
  <si>
    <t>SUHA SHRAMBA</t>
  </si>
  <si>
    <t>B10.7.001</t>
  </si>
  <si>
    <t>B10.7.002</t>
  </si>
  <si>
    <t>B10.8</t>
  </si>
  <si>
    <t>HLADNA KOMORA</t>
  </si>
  <si>
    <t>B10.8.001</t>
  </si>
  <si>
    <t>27292 - MONTAŽNA HLAJENA KOMORA
2500x2600x2500
- temperaturni režim od 1° do +8°C
- paneli iz pocinkane barvane pločevine RAL 
9010
- izolacija PU  debeline 80 mm
- paneli brez uporabe CFC
- vključeni PVC sanitarni profili (polkrožni 
zaključki) v notranjosti komore
med steno in talno keramiko, steno in steno ter 
steno in stropom
- vsi stiki panelov zatesnjeni s tesnilno maso
- inox krilna vrata dim. 800/2000x80 z varnostnim 
odpiralom v komori
- ključavnica in tečaji vrat kovinski (JUMBO ali 
enakovredno) 
- brez talnih panelov, komora se postavi na 
gradbeno predizoliran pod  
obložen s keramiko 
- razsvetljava vključena v sklopu komore 
- digitalni krmilnik - prikazovalnik temperature ima 
možnost povezave
za sistem HACCP
- kompresor oddaljen cca 10m</t>
  </si>
  <si>
    <t>B10.8.002</t>
  </si>
  <si>
    <t>B10.8.003</t>
  </si>
  <si>
    <t>B10.8.004</t>
  </si>
  <si>
    <t>B10.9</t>
  </si>
  <si>
    <t>MANIPULATIVNI HODNIK</t>
  </si>
  <si>
    <t>B10.9.001</t>
  </si>
  <si>
    <t>B10.10</t>
  </si>
  <si>
    <t>PROSTOR ZA HLADILNIKE</t>
  </si>
  <si>
    <t>B10.10.001</t>
  </si>
  <si>
    <t>SKUPAJ OPREMA KUHINJE</t>
  </si>
  <si>
    <t>21011 - HLADILNA OMARA LIEBHERR, OBSTOJEČE
temperaturno območje: +1 °C / +15 °C
zunanji material omare: nerjaveče jeklo
750x750x2064 mm</t>
  </si>
  <si>
    <t>B10.10.002</t>
  </si>
  <si>
    <t>21011 - HLADILNA OMARA LIEBHERR, OBSTOJEČE
temperaturno območje: +1 °C / +15 °C
zunanji material omare: nerjaveče jeklo
1500x750x2064 mm</t>
  </si>
  <si>
    <t>B10.10.003</t>
  </si>
  <si>
    <t>B10.10.004</t>
  </si>
  <si>
    <t>SHRAMBA ZELENJAVE - GOMOLJNIC</t>
  </si>
  <si>
    <t>B10.11.001</t>
  </si>
  <si>
    <t>B10.11</t>
  </si>
  <si>
    <t>B10.11.002</t>
  </si>
  <si>
    <t>B10.11.003</t>
  </si>
  <si>
    <t>B10.11.004</t>
  </si>
  <si>
    <t>B10.12</t>
  </si>
  <si>
    <t>PRIPRAVA ZELENJAVE</t>
  </si>
  <si>
    <t>B10.12.001</t>
  </si>
  <si>
    <t>B10.12.002</t>
  </si>
  <si>
    <t>B10.12.003</t>
  </si>
  <si>
    <t>B10.12.004</t>
  </si>
  <si>
    <t>B10.12.005</t>
  </si>
  <si>
    <t>B10.12.006</t>
  </si>
  <si>
    <t>29577 - VOZIČEK ZA ZELENJAVO 100 L/BAZEN
z izpustnim ventilom
565x655x530 mm
- višina vozička prilagojena višini odprtine vrat 
lupilnice</t>
  </si>
  <si>
    <t>42035 - NAMIZNA DVOROČNA MEŠALNA BATERIJA Z VISEČIM TUŠEM
s keramičnimi tesnili
višina tuša nad vgradno površino: 1250 mm
višina izliva: 276 mm
vodoravna dolžina izliva: 250 mm
priključka vode: G3/8" ali G1/2"</t>
  </si>
  <si>
    <t>B10.12.007</t>
  </si>
  <si>
    <t>B10.12.008</t>
  </si>
  <si>
    <t>B10.12.009</t>
  </si>
  <si>
    <t>B10.12.010</t>
  </si>
  <si>
    <t>53884 - STROJ ZA PRANJE ZELENJAVE IN SADJA
brez izpiranja
brez košare in tuša
600x600x850 mm
priključna moč: 1,2 kW
priključna napetost: 230V AC 50Hz</t>
  </si>
  <si>
    <t>B10.12.011</t>
  </si>
  <si>
    <t>17011 - VOZIČEK Z VODILI ZA PLADNJE
18 etaž za 18 x GN 2/1 ali 36 x GN 1/1
655x740x1615 mm</t>
  </si>
  <si>
    <t>B10.12.012</t>
  </si>
  <si>
    <t>B10.12.013</t>
  </si>
  <si>
    <t>B10.13</t>
  </si>
  <si>
    <t>SHRAMBA KUHINJE</t>
  </si>
  <si>
    <t>B10.13.001</t>
  </si>
  <si>
    <t>B10.13.002</t>
  </si>
  <si>
    <t>B10.13.003</t>
  </si>
  <si>
    <t>B10.13.004</t>
  </si>
  <si>
    <t>B10.13.005</t>
  </si>
  <si>
    <t>B10.14.006</t>
  </si>
  <si>
    <t>B10.13.006</t>
  </si>
  <si>
    <t>B10.14</t>
  </si>
  <si>
    <t xml:space="preserve">PRIPRAVA MESA </t>
  </si>
  <si>
    <t>B10.14.001</t>
  </si>
  <si>
    <t>B10.14.002</t>
  </si>
  <si>
    <t>B10.14.003</t>
  </si>
  <si>
    <t>B10.14.004</t>
  </si>
  <si>
    <t>B10.14.005</t>
  </si>
  <si>
    <t>B10.14.007</t>
  </si>
  <si>
    <t>B10.14.008</t>
  </si>
  <si>
    <t>B10.14.009</t>
  </si>
  <si>
    <t>B10.14.010</t>
  </si>
  <si>
    <t>B10.14.011</t>
  </si>
  <si>
    <t>83225 - DESKA SEKALNA KOTERM RUMENA
400x300x20 mm</t>
  </si>
  <si>
    <t>B10.14.011.1</t>
  </si>
  <si>
    <t>83227 - DESKA SEKALNA KOTERM MODRA
400x300x20 mm</t>
  </si>
  <si>
    <t>B10.14.011.2</t>
  </si>
  <si>
    <t>83228 - DESKA SEKALNA KOTERM RDEČA
400x300x20 mm</t>
  </si>
  <si>
    <t>B10.15</t>
  </si>
  <si>
    <t>FINA IN TERMIČNA OBDELAVA</t>
  </si>
  <si>
    <t>B10.15.001</t>
  </si>
  <si>
    <t>B10.15.002</t>
  </si>
  <si>
    <t>B10.15.003</t>
  </si>
  <si>
    <t>B10.15.003.1</t>
  </si>
  <si>
    <t>B10.15.003.2</t>
  </si>
  <si>
    <t>B10.15.003.3</t>
  </si>
  <si>
    <t>B10.15.004</t>
  </si>
  <si>
    <t>B10.15.005</t>
  </si>
  <si>
    <t>B10.15.006</t>
  </si>
  <si>
    <t>B10.15.007</t>
  </si>
  <si>
    <t>83261 - DESKA SEKALNA KOTERM RJAVORDEČ
400x300x20 mm</t>
  </si>
  <si>
    <t>B10.15.008</t>
  </si>
  <si>
    <t>00710 - DELOVNI PULT ZAPRT S TREH STRANI
s spodnjo in vmesno polico
1600x500x900 mm</t>
  </si>
  <si>
    <t>B10.15.009</t>
  </si>
  <si>
    <t>00710 - DELOVNI PULT ZAPRT S TREH STRANI
s spodnjo in vmesno polico
1400x500x900 mm</t>
  </si>
  <si>
    <t>B10.15.010</t>
  </si>
  <si>
    <t>00698 - PREDELNA INOX STENA
4400x20x600 mm</t>
  </si>
  <si>
    <t>B10.15.011</t>
  </si>
  <si>
    <t>B10.15.012</t>
  </si>
  <si>
    <t>B10.15.013</t>
  </si>
  <si>
    <t>55936 - PLINSKI KOTEL ZA KUHANJE - 300 L, 
OBSTOJEČE
1600x900x900 mm
priključna moč: 42 kW
poraba plina: 3,28 kg/h (U.N.P.), 
4,45 m3/h (zemeljski plin)
priključek plina: R 3/4"</t>
  </si>
  <si>
    <t>B10.15.014</t>
  </si>
  <si>
    <t>55935 - PLINSKI KOTEL ZA KUHANJE - 200 L, 
OBSTOJEČE
1200x900x900 mm
priključna moč: 28 kW
poraba plina: 2,18 kg/h (U.N.P.), 
2,97 m3/h (zemeljski plin)
priključek plina: R 3/4"</t>
  </si>
  <si>
    <t>B10.15.015</t>
  </si>
  <si>
    <t>55947 - PLINSKA KUHINJSKA PREKUCNA
PONEV 100 L, OBSTOJEČE
1000x900x900 mm
dim. ponve: 870x590x235 mm
priključna moč: 20 kW
poraba plina: 1,54 kg/h (U.N.P.), 
2,00 m3/h (zemeljski plin)</t>
  </si>
  <si>
    <t>B10.15.016</t>
  </si>
  <si>
    <t>B10.15.017</t>
  </si>
  <si>
    <t>B10.15.018</t>
  </si>
  <si>
    <t>B10.15.019</t>
  </si>
  <si>
    <t>B10.15.020</t>
  </si>
  <si>
    <t>B10.16</t>
  </si>
  <si>
    <t>HLADNA PRIPRAVA IN PRIPRAVA MOČNATIH JEDI</t>
  </si>
  <si>
    <t>B10.16.001</t>
  </si>
  <si>
    <t>00565 - PLANETARNI MEŠALEC TESTA - 50 L, 
OBSTOJEČE</t>
  </si>
  <si>
    <t>B10.16.002</t>
  </si>
  <si>
    <t>B10.16.003</t>
  </si>
  <si>
    <t>B10.16.004</t>
  </si>
  <si>
    <t>B10.16.005</t>
  </si>
  <si>
    <t>B10.16.006</t>
  </si>
  <si>
    <t>B10.16.007</t>
  </si>
  <si>
    <t>B10.16.008</t>
  </si>
  <si>
    <t>B10.16.009</t>
  </si>
  <si>
    <t>B10.16.010</t>
  </si>
  <si>
    <t>B10.16.011</t>
  </si>
  <si>
    <t>00623 - ELEKTRONSKA NAMIZNA
TEHTNICA 15 KG
obseg tehtanja: 5g/15 kg
velikost skodelice: 235x335 mm
- LCD prikazovalnik višine 28 mm 
-  napajanje 6 V baterija in AC adapter 230V 
   Funkcije:
- tehtanje - tariranje
- procentni prograd
- 2 različni merski enoti
-  ničliranje
- digitalna kalibracija
- avtomatski izklop</t>
  </si>
  <si>
    <t>B10.16.012</t>
  </si>
  <si>
    <t>B10.17</t>
  </si>
  <si>
    <t>PROSTOR ZA PRANJE DELOVNIH OBLEK</t>
  </si>
  <si>
    <t>B10.17.001</t>
  </si>
  <si>
    <t>B10.17.002</t>
  </si>
  <si>
    <t>B10.17.003</t>
  </si>
  <si>
    <t>B10.17.004</t>
  </si>
  <si>
    <t>B10.17.005</t>
  </si>
  <si>
    <t>00248 - ZAPRTA OMARA S KRILNIMI VRATI
1200x640x2000 mm
- izdelano iz nerjaveče pločevine
- 3 x vmesne police
- vrata dvostenske izvedbe vpeta v tečaje s 
teflonsko pušo</t>
  </si>
  <si>
    <t>B10.18</t>
  </si>
  <si>
    <t>IZDAJA HLADNIH MALIC</t>
  </si>
  <si>
    <t>B10.18.001</t>
  </si>
  <si>
    <t>B10.18.002</t>
  </si>
  <si>
    <t>B10.18.003</t>
  </si>
  <si>
    <t>00683 - PREKLOPNA INOX POLICA
700x750x50 mm</t>
  </si>
  <si>
    <t>B10.18.004</t>
  </si>
  <si>
    <t>B10.19</t>
  </si>
  <si>
    <t>IZDAJA TOPLIH MALIC</t>
  </si>
  <si>
    <t>B10.19.001</t>
  </si>
  <si>
    <t>58185 - PULT ZAPRT S TREH STRANI
z vmesno polico
1150x750x900 mm</t>
  </si>
  <si>
    <t>B10.19.002</t>
  </si>
  <si>
    <t>55386 - TOPLOVODNA KOPEL Z OGREVANO OMARICO
1800x750x900 mm
kapaciteta bazena: 5 x GN 1/1-200
brez GN posod, polnjenje vode s stikalom
priključna moč: 7,2 kW
priključna napetost: 400V 3N AC</t>
  </si>
  <si>
    <t>B10.19.003</t>
  </si>
  <si>
    <t>B10.19.002.1</t>
  </si>
  <si>
    <t>B10.19.002.2</t>
  </si>
  <si>
    <t>B10.19.004</t>
  </si>
  <si>
    <t>37782 - HLADILNI PULT
dinamično hlajenje, 2 x vrata GN 1/1
1400x750x900 mm
brez bazena - ravna površina
temp. območje hlajenja: od 0 do +8°C
priključna moč: 0,42 kW
priključna napetost: 230V AC</t>
  </si>
  <si>
    <t>B10.19.005</t>
  </si>
  <si>
    <t>B10.19.006</t>
  </si>
  <si>
    <t>B10.19.007</t>
  </si>
  <si>
    <t>B10.19.008</t>
  </si>
  <si>
    <t>B10.19.009</t>
  </si>
  <si>
    <t>B10.19.010</t>
  </si>
  <si>
    <t xml:space="preserve">28287 - PREKRIV REGULACIJSKIH NOGIC
- višina 155 mm
l= 6480 mm
z nosilci </t>
  </si>
  <si>
    <t>B10.20</t>
  </si>
  <si>
    <t>PROSTOR ZA POLNE TERMOPORTE</t>
  </si>
  <si>
    <t>B10.20.001</t>
  </si>
  <si>
    <t>24440 - TRANSPORTNI VOZIČEK ZA PREVOZ
TERMOPORTOV
dim: 650x450x125 mm
- izdelan iz nerjaveče pločevine</t>
  </si>
  <si>
    <t>B10.21</t>
  </si>
  <si>
    <t>POMIVANJE KUHINJSKE IN TRANSPORTNE POSODE</t>
  </si>
  <si>
    <t>B10.21.001</t>
  </si>
  <si>
    <t>B10.21.002</t>
  </si>
  <si>
    <t>B10.21.003</t>
  </si>
  <si>
    <t>B10.21.004</t>
  </si>
  <si>
    <t>B10.21.005</t>
  </si>
  <si>
    <t>B10.21.006</t>
  </si>
  <si>
    <t>00414 - ODCEJALNA MIZA
1400x700x900 mm
- brez spodnje police
- spodaj prostor za mehčalec vode</t>
  </si>
  <si>
    <t>B10.21.007</t>
  </si>
  <si>
    <t>B10.21.008</t>
  </si>
  <si>
    <t>B10.22</t>
  </si>
  <si>
    <t>POMIVANJE BELE POSODE</t>
  </si>
  <si>
    <t>B10.22.001</t>
  </si>
  <si>
    <t>B10.22.002</t>
  </si>
  <si>
    <t>B10.22.003</t>
  </si>
  <si>
    <t>B10.22.004</t>
  </si>
  <si>
    <t>B10.22.005</t>
  </si>
  <si>
    <t>B10.22.006</t>
  </si>
  <si>
    <t>B10.22.007</t>
  </si>
  <si>
    <t>20048 - KOŠARNI STROJ ZA POMIVANJE BELE
POSODE -  OBSTOJEČE
z vgrajeno dozirno črpalko za pomivalno
in izpiralno sredstvo
1600x800x1420/1770 mm + sušilna cona,L= 700 
mm
priključna moč: hladna voda: 40 kW
priključna napetost: 400V 3N 50Hz</t>
  </si>
  <si>
    <t>B10.22.008</t>
  </si>
  <si>
    <t>B10.22.007.1</t>
  </si>
  <si>
    <t>17316 - IZHODNA MIZA - LEVA ZA OBSTOJEČ POM. 
STROJ STR 130
1600x800x900 mm
- brez sp. police
- z valjčki in končnim stikalom</t>
  </si>
  <si>
    <t>B10.22.009</t>
  </si>
  <si>
    <t>22600 - ZAPRTA OMARA Z DVODELNIMI DRSNIMI
VRATI
1400x640x2000 mm</t>
  </si>
  <si>
    <t>B10.23</t>
  </si>
  <si>
    <t>PROSTOR ZA ODLAGANJE ORGANSKIH ODPADKOV</t>
  </si>
  <si>
    <t>B10.23.001</t>
  </si>
  <si>
    <t>SODI ZA ZBIRANJE ORGANSKIH ODPADKOV
(dobavi koncensionar organskih odpadkov)</t>
  </si>
  <si>
    <t>B10.24</t>
  </si>
  <si>
    <t>PISARNA VODJE KUHINJE</t>
  </si>
  <si>
    <t>B10.24.001</t>
  </si>
  <si>
    <t>53930 - PISARNIŠKA MIZA
2100x700x750 mm
podnožje mize kovinsko, sive barve, prašno 
lakirano
miza iz visokoodporne oplemenitene iverne plošče
debeline 28 mm v barvni naravnega lesa (npr. 
bukev)
robovi zaključeni z ABS trakovi debeline 3 mm
spodaj:
PREDALNIK NA KOLESIH
430x600x600 mm
- 3 predali, popolnoma izvlečna vodila
- ohišje iz oplemenitene iverne plošče debeline 
18 mm
- predali iz iverne plošče debeline 12 mm
- ličnice predalov v lesenem dekorju debeline 18 
mm
- ročaji kovinski, ločne oblike
- centralno zaklepanje</t>
  </si>
  <si>
    <t>B10.24.002</t>
  </si>
  <si>
    <t>B10.24.003</t>
  </si>
  <si>
    <t>B10.25</t>
  </si>
  <si>
    <t>PREVOZ, MONTAŽA</t>
  </si>
  <si>
    <t>B10.25.001</t>
  </si>
  <si>
    <t xml:space="preserve">Dobava, vgradnja in odstranitev zaščite obstoječega stopnišča (pritličje  - 1. nadstropje) pred odstranitvijo talne konstrukcije pritličja. Vključno z vsemi pomožnimi deli in materialom. </t>
  </si>
  <si>
    <t>Izvedba prebojev medetažne konstrukcije debeline do 45,00 cm, za vgradnjo strojnih vertikal, do dimenzije fi 112 mm. Med vrtanjem je potrebno izvajati vlaženje podlage, zaradi preprečevanja prašenja in odsesovanje vode, vključno  z iznosi, prenosi in nalaganjem ruševin na prevozno sredstvo in odvoz na stalno deponijo. V ceni upoštevati plačilo komunalne deponije! Vključno z vsemi pomožnimi deli pripravo in transportom potrebne opreme  ter materialom.</t>
  </si>
  <si>
    <t>Izdelava prednamaza z emulzijo ter oplesk notranjih obstoječih sten z notranjo pralno disperzijsko zidno barvo, izdelane na osnovi vodne disperzije modernih polimernih veziv, z nizko vsebnostjo lahko hlapnih organskih snovi (&lt;1,0 g/l) ter brez mehčal in težkih kovin tipa kot npr. Jupol latex semi matt. Barva mora zagotavljati odpornost na mokro drgnjenje - razred 1 in paroprepustnost - razred 2. Odtenek določi projektant na osnovi barvne karte izbranega proizvajalca;  kompletno po predpisih in navodilih proizvajalca, z vsemi pomožnimi deli, odri in transporti. Pred izvedbo opleska je potrebno z zidov odstraniti radiatorje in ostale elemente, ki bi ovirali kvalitetno izvedbo opelska. Po končanem oplesku je potrebno vse stenske  elemente namestiti nazaj.</t>
  </si>
  <si>
    <t>B10.12.014</t>
  </si>
  <si>
    <t>83226 - DESKA SEKALNA KOTERM ZELENA
400x300x20 mm</t>
  </si>
  <si>
    <t>83150 - DESKA ZA REZANJE IZ KOTERMA - BELA
400x300x20 mm KD</t>
  </si>
  <si>
    <t>17591 - SAMODEJNI MEHČALEC VODE
WINTERHALTER, OBSTOJEČE
Duomatik 3
360x500x790 mm</t>
  </si>
  <si>
    <t>Opis del [1] [3]</t>
  </si>
  <si>
    <t>Cena/EM [2] [3]</t>
  </si>
  <si>
    <t>OPOMBE:</t>
  </si>
  <si>
    <t>[1]</t>
  </si>
  <si>
    <t>Pri izdelavi ponudbenega predračuna je potrebno upoštevati vse navedeno, detajle in navodila iz tega popisa ter tehnične in razpisne dokumentacije!</t>
  </si>
  <si>
    <t>[2]</t>
  </si>
  <si>
    <t>Cene so podane brez DDV!</t>
  </si>
  <si>
    <t>[3]</t>
  </si>
  <si>
    <t>V Ceni posamezne postavke je vključena dobava in montaža (montaža, vgradnja, polaganje…)!</t>
  </si>
  <si>
    <t>REKONSTRUKCIJA PRIKLJUČNO MERILNE OMARE PMO+RG in NN POLJA TP</t>
  </si>
  <si>
    <t>OPOMBA: Po rekonstrukciji se omara PMO+RG preimenuje v PMO OŠMŠ</t>
  </si>
  <si>
    <t>Obstoječe polje RG (locirano v skupni omari PMO+RG se v celoti odstrani - odklopijo se vsi dovodni ter odvodni kabli ter demontira vsa obstoječe varovalna oprema glavnega razvoda za potrebe OŠ ter Šolske kuhinje</t>
  </si>
  <si>
    <t>OPOMBA: Glavni razvod bo izveden v novi omari RG, ki bo locirana ob omari PMO OŠMŠ!</t>
  </si>
  <si>
    <t>Demontaža obstoječe merilne garniture za odjem Osnovne šole , vključno z demontažo merilne sponke</t>
  </si>
  <si>
    <t>Dobava in montaža - Direktni trifazni dvosmerni števec delovne energije (do 63A) z notranjo uro razreda točnosti A za delovno energijo in 2 za jalovo energijo z G3-PLC komunikacijskim vmesnikom</t>
  </si>
  <si>
    <t>Priprava potrebne dokumentacije za zapore prometnih površin (lokane površine v pristojnosti občine), vključno z varnostnim načrtom ter prometno signalizacijo ter zaščitnimi ograjami ali zaščitami prehodov med izvajanjem del vključno z vsemi pomožnimi deli in materialom - Opomba: V ceni zapore je potrebno upoštevati tudi stroške morebitnega obveščanja v lokalnih medijih ter dogovorjanja z uporabniki predmetnih prometnih površin!</t>
  </si>
  <si>
    <t>Zakoličba ostale komunalne, energetske in telekomunikacijske infrastrukture</t>
  </si>
  <si>
    <t>Zakoličba nove trase kabelske kanalizacije in kablovoda</t>
  </si>
  <si>
    <t>Rezanje asfaltne podlage - dvojno rezanje po celotni dolčini v širini 40cm - kpl z odstranitvijo asfaltne podlage, vključno z ponovnim asflatiranjem po izvedenih delih - upoštevati vse potrebno za vzpostavitev obstoječega stanja</t>
  </si>
  <si>
    <t xml:space="preserve">Strojni in deloma ročni izkop zemlje - za kabelsko kanalizacijo; zemlji III-IV. kategorije; dimenzija kabelskega kanala 0,4x0,8m </t>
  </si>
  <si>
    <t xml:space="preserve">Strojni in deloma ročni izkop zemlje - za kabelsko kanalizacijo; zemlji V. kategorije; dimenzija kabelskega kanala 0,4x0,8m </t>
  </si>
  <si>
    <t>Strojni in deloma ročni izkop zemlje - za betonski jašek kabelske kanalizacije - dimenzij 1,2x1,2x1,2m</t>
  </si>
  <si>
    <t>Strojni in deloma ročni izkop zemlje okoli obstoječega jaška obstoječe električne  kabelske kanalizacije - upoštevati vse potrebno za odkop okoli obstoječega jaška za potrebe priklopa nove cevne kanalizacije, vključno z vsemi potrebnimi gradbenimi deli ter ponovnim asfaltiranjem ter povrnitvijo v prvotno stanje</t>
  </si>
  <si>
    <t>Dobava in postavitev betonskega kabel jaška
(izkop jame, dobava in izvedba podbetona C8/10 v deb. 10 cm z niveliranjem, izvedba ponikovalnice, postavitev betonske cevi fi 100 cm, ter dobava in montaža litoželeznega pohodnega pokrova.)</t>
  </si>
  <si>
    <t>Dobava in polaganje, spajanje kabelske cevi - PVC cev fi 110mm, položena vzporedno v pred pripravljen jarek za kabelsko kanalizacijo širine 0,4m in globine 0,80m Navodila za izvedbo zemeljske kanalizacije in polaganje kablov so podana v tehničnem poročilu!</t>
  </si>
  <si>
    <t>Izvedba preboja v obstoječi jašek obstoječe kabelske kanalizacije iz TP - izdelava pregoja ter zatesnitev po namestitivi nove PVC cevi - upoštevati vsa potrebna rušitvena in zidarska dela za povrnitev v prvotno stanje</t>
  </si>
  <si>
    <t>Izvedba preboja v objekt OŠMŠ - upoštevati vsa potrebna rušitvena in zidarska dela za povrnitev v prvotno stanje</t>
  </si>
  <si>
    <t>Dobava in polaganje opozorilnega traku_x000D_
(z napisom "Pozor, energetski kabel!") _x000D_
v kabelski jarek nad kabli</t>
  </si>
  <si>
    <t>Dobava in polaganje ozemljitve z valjancem Rf 30x3,5mm (komplet s priklopi na drog in v omarico)</t>
  </si>
  <si>
    <t>Zasipanje jarka s presejano zemljo in utrjevanjem le te v plasteh po 0,2m, vključno z utrjevanjem terena ter predpripravo za ponovno asfaltiranje - upoptevati vse potrebno po podanih detajlih v projektni dokumentaciji</t>
  </si>
  <si>
    <t>Dobava in polaganje - PVC rebrasta cev kabelske kanalizacije premera 160 mm, kot npr. DN 160, Stigmaflex ali enakovredno.</t>
  </si>
  <si>
    <t>Dobava in montaža - Kovinski kabelski kanal - pocinkan - s pokrovom - dimenzij 50x30mm (min debelina kanala 0,75mm) - kanal kot npr. ali enakovredno PNK 3 5 200 PL, proizvajalca Pekom - montiran na osnovno konstrukcijo za FVE, delno na konzole ter delno na zaključni zaščitni sloj ravne strehe na PVC podložne kocke minimalne teže 1kg - kot npr. kocka podložna Franzi - podložne kocke se namestijo na razdaljo 1m - kpl z vsem spojnim in pritrdilnim materialom (spojnice, pritrdilni vijaki, spojne konzole z vijaki...) - upoštevati konzole/nosilce ves potreben material, spojni material, pritrdilni material ter vsa potrebna montažna dela</t>
  </si>
  <si>
    <t>Dobava in vgradnja - Cev PVC fi75mm vgrajena podometno pod fasadnim ometom iz nivoja strehe do prostora kabeinte - lokacija PMO OŠMŠ v pritličju objekta - upoštevati vse potrebno za vgradnjo cevi podomet - avtodvigalo ter vsa potrebna zidarska dela - do predpriprave za vgradnjo izolacijskega sloja - ccev se vgradi minimalno 25mm pod končni omet obstoječe fasade.</t>
  </si>
  <si>
    <r>
      <t xml:space="preserve">DOBAVA IN POLAGANJE NOVEGA DOVODNEGA KABLOVODA ZA KUHINJO - </t>
    </r>
    <r>
      <rPr>
        <b/>
        <sz val="10"/>
        <color indexed="8"/>
        <rFont val="Arial Narrow"/>
        <family val="2"/>
        <charset val="238"/>
      </rPr>
      <t xml:space="preserve">Dobava in polaganje kabla E-AY2Y-J 4x240+1,5 mm2 </t>
    </r>
    <r>
      <rPr>
        <sz val="10"/>
        <color indexed="8"/>
        <rFont val="Arial Narrow"/>
        <family val="2"/>
        <charset val="238"/>
      </rPr>
      <t>- Uvlečenje kabla v novo kabelsko cev fi 160 in deloma po obstoječi trasi; upoštevati vse potrebno za uvlečnje kablovoda (predvleka, vlečne vrvi...)</t>
    </r>
  </si>
  <si>
    <t>E1.6.</t>
  </si>
  <si>
    <t>E1.7.</t>
  </si>
  <si>
    <t>Nadzor s strani predstavnika SODO pogodbenega izvajalca Elektro Primorska d.d.</t>
  </si>
  <si>
    <t>Snemanje trase kablovoda in 
izdelava geodetskega načrta
- uradno snemanje trase</t>
  </si>
  <si>
    <t>OPTIMIZACIJA SISTEMA OGREVANJA IN HLAJENJA</t>
  </si>
  <si>
    <t>[4]</t>
  </si>
  <si>
    <t>Ponudnik lahko predvidi lasten sistem nadzora rabe energije, ki pa mora poleg funkcionalnosti podanih v nadaljevanju zagotavljati tudi vse zahteve iz tehnične in razpisne dokumentacije - kot npr. zahteve števila merilnih mest, funkcionalnosti ter povezljivosti z obstoječim sistemom za nadzor rabe energije lokalnega energetskega managerja. Nadzorna aplikacija mora omogočati:
-	Beleženje trenutne rabe energije.
-	Analiziranja rabe energije s pomočjo različnih kazalnikov.
-	Analiziranje rabe energije v različnih časovnih obdobjih.
-	Alarmiranje.
-	Sledenje začrtani ciljni rabi energije.</t>
  </si>
  <si>
    <t>Odklop in demontaža opreme predvidene za odstranitev (svetilke, kabli, stikala…) znotraj objekta, ter odvoz na deponijo.</t>
  </si>
  <si>
    <t>Odklop in demontaža opreme predvidene za odstranitev (vtičnice, parapetni kanali, kabli, razdelilniki…) znotraj objekta, ter odvoz na deponijo.</t>
  </si>
  <si>
    <t>CEVI PVC, KANALI PVC, KABELSKE POLICE, DOZE</t>
  </si>
  <si>
    <t>Dobava in montaža - Kovinski kabelski kanal na strehi objekta za potrebe napajanja porabnikov prezračevanja ter ogrevanja odtočnih cevi - pocinkan - s pokrovom - dimenzij 100x30mm (min debelina kanala 0,75mm) - kanal kot npr. ali enakovredno PNK 3 10 200 PL, proizvajalca Pekom - delno montiran na konzole ter delno na zaključni zaščitni sloj strehe na PVC podložne kocke minimalne teže 1kg - kot npr. kocka podložna Franzi - podložne kocke se namestijo na razdaljo 1m - kpl z vsem spojnim in pritrdilnim materialom (spojnice, pritrdilni vijaki, spojne konzole z vijaki...) - upoštevati konzole/nosilce ves potreben material, spojni material, pritrdilni material ter vsa potrebna montažna dela</t>
  </si>
  <si>
    <t xml:space="preserve">Dobava in polaganje - Kabel H07V-K 50 mm2, dovodni kabel iz PMO v glavni razdelilnik R-G. </t>
  </si>
  <si>
    <t xml:space="preserve">Dobava in polaganje - Kabel NYY-J 5x25mm2, položen v kabelski kanal ali instalacijsko cev. </t>
  </si>
  <si>
    <t xml:space="preserve">Dobava in montaža - nadometna vtičnica 400V/16A, min. IP44 (z zaščitnim pokrovom proti pršenju). na ohišje vtičnice montirana uvodnica za uvod kabla. Kpl. dobava in montaža vtičnice in uvodnice, kot npr. YY764516--, Schrack ali enakovredno. </t>
  </si>
  <si>
    <t>OPOMBA: Centralna enota sistema za nadzor rabe energije je vključno z merilno opremo je vgrajena v razdelilniku R-G - oprema ter montaža je predvidena v ločeni postavki CENTRALNI NADZORNI SISTEM! Upoštevati vse potrebno po podanem popisu ter pripadajoči tehnični in razpisni dokumentaciji!</t>
  </si>
  <si>
    <t>Dobava in montaža - glavno bremensko ločilno stikalo z ročico ter ter podaljškom za vklopne manipulacije na vratih - 63A 3p - kot npr. CLBS 63 3P - 63A/3P, kpl z zaščitnimi pokrovi ter vsem ostalim potrebnim spojnim in pritrdilnim materialom in potrebnimi izrezi ter predelavami za montažo ročice na vrata razdelilnika</t>
  </si>
  <si>
    <t>Dobava in montaža - Zaščitno stikalo, RCCB, 25A/4p/30mA, 6kA, AC - kot npr. BC602103 ali enakovredno</t>
  </si>
  <si>
    <t xml:space="preserve">Obračun po kos </t>
  </si>
  <si>
    <t>OPOMBA: Merilna oprema za nadzor porbe električne enrgije je vgrajena v razdelilniku R-KUH, komunikacijske povezave so povezane s centralno enoto v R-G - oprema ter montaža je predvidena v ločeni postavki CENTRALNI NADZORNI SISTEM! Upoštevati vse potrebno po podanem popisu ter pripadajoči tehnični in razpisni dokumentaciji!</t>
  </si>
  <si>
    <t>Dobava in montaža - glavno bremensko ločilno stikalo z ročico ter ter podaljškom za vklopne manipulacije na vratih - 250A 3p - kot npr. LBS 250A 3P, kpl z zaščitnimi pokrovi ter vsem ostalim potrebnim spojnim in pritrdilnim materialom in potrebnimi izrezi ter predelavami za montažo ročice na vrata razdelilnika</t>
  </si>
  <si>
    <t xml:space="preserve">Dobava, vgradnja in priklop - inštalacijski odklopnik (montaža na letev) - B10A 3P/1-6kA  (kot npr. Schrack ali enakovredno) </t>
  </si>
  <si>
    <t xml:space="preserve">Dobava, vgradnja in priklop - inštalacijski odklopnik (montaža na letev) - B6A 3P/1-6kA  (kot npr. Schrack ali enakovredno) </t>
  </si>
  <si>
    <t>OPOMBA: Merilna oprema za nadzor porbe električne enrgije je vgrajena v razdelilniku R-UPR, komunikacijske povezave so povezane s centralno enoto v R-G - oprema ter  montaža je predvidena v ločeni postavki CENTRALNI NADZORNI SISTEM! Upoštevati vse potrebno po podanem popisu ter pripadajoči tehnični in razpisni dokumentaciji!</t>
  </si>
  <si>
    <t xml:space="preserve">Dobava, vgradnja in priklop - inštalacijski odklopnik (montaža na letev) - B6A/1-6kA  (kot npr. BM618306--, Schrack ali enakovredno) </t>
  </si>
  <si>
    <t>CENTRALNI NADZORNI SISTEM [4]</t>
  </si>
  <si>
    <t>OPOMBA: Centralna enota sistema za nadzor rabe energije je vgrajena v razdeliliku R-G! Upoštevati vse potrebno po podanem popisu ter pripadajoči tehnični in razpisni dokumentaciji!</t>
  </si>
  <si>
    <t>Centralna enota sistema za nadzor rabe energije z naslednjo potrebno merilno in komunikacijsko opremo:</t>
  </si>
  <si>
    <t>Dobava in montaža - krmilne enote za nadzor ter obdelavo podatkov CNS oz. energetskega monitoringa (kot. npr. CP1L, SYMAC) - za potrebe nadzora za rabo energije in povezave na splet (s spletnim vmesnikom ter aplikacijo za zbiranje ter obdelavo podatkov o porabi električne energije) - lokacija krmilne enote je v razdelilniku R-G.</t>
  </si>
  <si>
    <t>Vzpostavitev meritev električne energije na odvodih oz. odjemih v razdelilniku R-G (R-1N, R-2N, R-UPR, RU), odvodi in odjemi v razdelilniki R-KUH (Klimat-učilnice, Hladilni AG1, Hladilni AG2) ter dodatna lokacija v R-UPR - Konvektorji pisarne - vgradnja ločenega merilnika električnih parametrov na obstoječo linijo (kot npr. KM50-E) (tokovne zanke se umestijo z objemnimi merilniki, napetostne zanke se priključijo v linijo…) - upoštevati vse potrebno za vgradnjo, priklop, zagon in preizkus...</t>
  </si>
  <si>
    <t xml:space="preserve">Vzpostavitev meritev toplotne energije - vgradnja krmilno/komunikacijske kartice v dograjene interne kalorimetre ter povezava na centralno enoto sistema za nazor rabe energije - 4x kalorimeter v kotlovnici (dovod, ogr. veja lokalov, ogr. veja TČ, ogr. veja sanitarne vode) </t>
  </si>
  <si>
    <t>Šolanje uporabnika za nadaljnjo in pravilno uporabo. Šolanje se izvede tako, da se prikaže vse merjene  parametre za vsa merilna mesta ter funkcionalnosti aplikacije za monitoring, kjer bo naročnik spremljal in odčitoval parametre.</t>
  </si>
  <si>
    <t xml:space="preserve">Dobava, vgradnja in priklop - inštalacijski odklopnik (montaža na letev) - B10A/1-6kA  (kot npr. BM018110--, Schrack ali enakovredno) </t>
  </si>
  <si>
    <t xml:space="preserve">Dobava, vgradnja in priklop - inštalacijski odklopnik (montaža na letev) - B6A 3P/1-6kA  (kot npr. BM018306---, Schrack ali enakovredno) </t>
  </si>
  <si>
    <t>OPOMBA: Zgoraj predvidena oprema centralnega sistema nadzora rabe energije je deloma montirana na točki centralne enote ostala oprema je montirana na lokacijah merjenja!</t>
  </si>
  <si>
    <t>E-2.16.</t>
  </si>
  <si>
    <t>Izvedba svetlobnotehničnih meritev razsvetljave po energetski sanaciji</t>
  </si>
  <si>
    <t>NADZORNO KRMILNI SISTEM IN MONITORING</t>
  </si>
  <si>
    <t>NADZORNO KRMILNI SISTEMI IN MONITORING PORABE ENERGIJE</t>
  </si>
  <si>
    <t>OSTALI NEUPRAVIČENI STROŠKI</t>
  </si>
  <si>
    <t>B10.0</t>
  </si>
  <si>
    <t>OPREMA KUHINJE</t>
  </si>
  <si>
    <t xml:space="preserve"> - Predhodno ustrezno očistiti, izravnati in posušiti podlago, skladno z navodili proizvajalca.</t>
  </si>
  <si>
    <t>Dobava in izdelava finalne obloge tal z glaziranimi porcelanskimi ploščicami v imitaciji terazza, dimenzije 60/30 cm, drsnosti min. R10, odpornost proti obrabi min. PEI razred 4, razred min. B odpornosti proti nizkim koncentracijam kislin in alkalij ter razred 5 odpornosti proti madežem, kot npr. gorenje keramika Terazzo grey ploščice, polaganje na stik oziroma minimalno fugo, v cement - akrilatno lepilo deb. 0,50 cm V ponudbi predvideti dobavo in vgradnjo nizkostenske zaključne obrobe v enakem materialu kot talna obloga, višina 80 mm. Na prehodu na vertikalne površine vgraditi ustrezno zaokrožnico. Barvo, tip in način polaganja potrdi nadzor in projektant! Vključno z vsemi pomožnimi deli ter vgradnim in zaključnim materialom.</t>
  </si>
  <si>
    <t>Vsi elementi stavbnega pohištva z varnostnimi cilindričnimi ključavnicami morajo biti opremljeni s sistemskimi ključi. Pred naročilom in dobavo elementov je potrebno s strani izvajalca oziroma dobavitelja predložiti načrt sistemskih ključev, ki ga potrdi nadzor in naročnik.</t>
  </si>
  <si>
    <t>Dobava in polaganje kablov za ožičenje kuhinjskih prezračevalnih naprav med regulacijsko omaro in vsemi elementi prezračevalnega sistema kuhinje:
- OLFLEX100 4G1,5            40 m
- OLFLEX100 3G1,5           130 m
- OLFLEX100 5G4              10  m
- OLFLEX100 5G2,5           30  m
- OLFLEX110 2x0,75          210 m
- OLFLEX110 4x0,75          30 m
- OLFLEX110 3x0,75          220 m
- OLFLEX100 4G1,5 CY     40 m
- LIYCY 2x0,75                      225 m
- CC TAC3 300                    20 m
- CC TAC3 1000                  20 m
- LIYCY 3x0,75                     100 m
- J-Y(ST)Y 2x2x0,6              35 m
- UTP cable cat. 5               80 m
- H07 V-K 1x6                       110 m
Montaža krmilne omarice prezračevanja ter meritev električnih potencialov po končanih inštalacijskih delih.</t>
  </si>
  <si>
    <t>S 09 - Prezračevanje kuhinje in jedilnice</t>
  </si>
  <si>
    <t>PREZRAČEVANJE KUHINJE IN JEDILNICE</t>
  </si>
  <si>
    <t>ENOETAŽNI VOZIČEK
dim: 800x690x930 mm
- nosilnost  100 kg
- v celoti izdelan iz nerjaveče pločevine 
- opremljen s kakovostnimi uležajenimi kolesi
- 2 kolesi z zavoro 
- guma na kolesih živilske kvalitete
- voziček opremljen z gumi odbojniki živilske 
  kvalitete
- police vozičkov z dvojno stisnjenimi robovi</t>
  </si>
  <si>
    <t>36982 - OMARA ZA FASCIKLE, DELNO ZAPRTA, 
DELNO ODPRTA
dim. 1400x400x2000
ohišje in police iz oplemenitenih ivernih plošč          debeline 18 mm, hrbtišče izdelano iz iverne plošče debeline 8 mm, 4 police prestavljive po višini
vrata iz ivernih plošč debeline 18 mm</t>
  </si>
  <si>
    <t>ZAPRTA OMARA ZA ODLAGANJE ČISTE 
OBLEKE- KOVINSKA
800x500x1800+100 mm
- postavljena na kovinskih nogicah višine 100 mm
- dvokrilna vrata
- cilindrična ključavnica 
- 4 premakljive police + 1 fiksna
- debelina pločevine 0,8 mm
- korpus lakiran s svetlo sivo barvo RAL 7035
- barva vrat svetlo siva  RAL 7035</t>
  </si>
  <si>
    <t>ZAPRTA OMARA ZA ODLAGANJE ČISTE 
OBLEKE- KOVINSKA
600x500x1800+100 mm
- postavljena na kovinskih nogicah višine 100 mm
- dvokrilna vrata
- cilindrična ključavnica 
- 4 premakljive police + 1 fiksna
- debelina pločevine 0,8 mm
- korpus lakiran s svetlo sivo barvo RAL 7035
- barva vrat svetlo siva  RAL 7035</t>
  </si>
  <si>
    <t>ODPRT INOX REGAL, 5 POLIC
900x540x2000 mm
- 5 po višini prestavljivih  polic
- možnost razširitve sistema  regalov z dodatnimi 
regali in kotnimi ojačitvami 
- police izdelane z vzdolžnimi in prečnimi robovi z 
dvojno krivljenimi U robovi
- police ojačane z omega ojačitvijo
- možnost naknadne vgradnje dodatnih polic
- nosilnost posamezne police 100 kg/m dolžine
- stebrički regala v L izvedbi iz inox pločevine 
debeline min. 2 mm</t>
  </si>
  <si>
    <t>ODPRT INOX REGAL, 5 POLIC
1200x540x2000 mm
- 5 po višini prestavljivih  polic
- možnost razširitve sistema  regalov z dodatnimi 
regali in kotnimi ojačitvami 
- police izdelane z vzdolžnimi in prečnimi robovi z 
dvojno krivljenimi U robovi
- police ojačane z omega ojačitvijo
- možnost naknadne vgradnje dodatnih polic
- nosilnost posamezne police 100 kg/m dolžine
- stebrički regala v L izvedbi iz inox pločevine 
debeline min. 2 mm</t>
  </si>
  <si>
    <t>ODPRT REGAL, 4 POLICE
dim: 1200x540x1700 mm
- 4 po višini prestavljivih polic
- možnost razširitve sistema  regalov z dodatnimi 
regali in kotnimi ojačitvami 
- police izdelane z vzdolžnimi in prečnimi robovi z 
dvojnimi stisnjenimi robovi
- možnost naknadne vgradnje dodatnih polic
- 50 mm raster za nastavljanje polic po višini
- nosilnost posamezne police 100 kg/m dolžine
- stebrički regala v L izvedbi z dvojno stisnjenimi 
robovi</t>
  </si>
  <si>
    <t>ODPRT REGAL, 4 POLICE
1200x640x1700 mm
- 4 po višini prestavljivih  polic
- možnost razširitve sistema  regalov z dodatnimi 
regali in kotnimi ojačitvami 
- police izdelane z vzdolžnimi in prečnimi robovi z 
dvojno krivljenimi U robovi
- police ojačane z omega ojačitvijo
- možnost naknadne vgradnje dodatnih polic
- nosilnost posamezne police 100 kg/m dolžine
- stebrički regala v L izvedbi iz inox pločevine 
debeline min. 2 mm</t>
  </si>
  <si>
    <t>ODPRT REGAL, 4 POLICE
dim: 1100x540x1700 mm
- 4 po višini prestavljivih polic
- možnost razširitve sistema  regalov z dodatnimi 
regali in kotnimi ojačitvami 
- police izdelane z vzdolžnimi in prečnimi robovi z 
dvojnimi stisnjenimi robovi
- možnost naknadne vgradnje dodatnih polic
- 50 mm raster za nastavljanje polic po višini
- nosilnost posamezne police 100 kg/m dolžine
- stebrički regala v L izvedbi z dvojno stisnjenimi 
robovi</t>
  </si>
  <si>
    <t>ZAMRZOVALNA OMARA 
dim. 750x750x2064 mm
volumen: 547 l 
temperaturno območje:  -14°C / -28°C 
dinamično hlajenje 
odtaljevanje zamrzovalnika: samodejno 
in hladilnega sredstva R290
zunanje digitalno prikazovanje temperature
število polic:  6
gastronorm police 530x325 mm, 600x400xmm
vgrajena ključavnica
samozapiralna vrata
možnost prestavitev tečajev vrat desno-levo
izolacija: 70-70 mm
hladilno sredstvo: R 290
priključna moč: 0,4  kW  1N 220 - 240V V
poraba energije (W): 1,0  
zunanji material omare: nerjaveče jeklo 
levo odpiranje vrat</t>
  </si>
  <si>
    <t>HLADILNA OMARA
dim. 750x750x2064 mm
- volumen: 663 l
- kapaciteta: 6 prestavljivih polic GN 2/1
- temperaturno območje: +1°C/+15°C
- dinamično hlajenje 
- odtaljevanje: samodejno
- prikaz temperature: zunanji digitalni
- vgrajena ključavnica
- samozapiralna vrata
- možnost prestavitev tečajev vrat desno-levo
- hladilno sredstvo: R 600a
- poraba energije (W): 1,0
- zunanji material omare: nerjaveče jeklo
- napetost (V): 220-240
- levo odpiranje vrat</t>
  </si>
  <si>
    <t>TALNA PODLOŽKA
iz nerjavne pločevine
dim: 1000x800x210 mm
nosilnost palete 300 kg/m
letve izdelane iz nerjaveče pločevine debeline 
min. 1,25 mm
podložka na RF nogicah s PVC čepi</t>
  </si>
  <si>
    <t>TALNA PODLOŽKA
iz nerjavne pločevine
dim: 1200x800x210 mm
nosilnost palete 300 kg/m
letve izdelane iz nerjaveče pločevine debeline 
min. 1,25 mm
podložka na RF nogicah s PVC čepi</t>
  </si>
  <si>
    <t>ODPRT REGAL, 4 POLICE
police nastavljive po višini
dim: 1000x640x1700 mm
- 4 po višini prestavljivih  polic
- možnost razširitve sistema  regalov z dodatnimi 
regali in kotnimi ojačitvami 
- police izdelane z vzdolžnimi in prečnimi robovi z 
dvojno krivljenimi U robovi
- police ojačane z omega ojačitvijo
- možnost naknadne vgradnje dodatnih polic
- nosilnost posamezne police 100 kg/m dolžine
- stebrički regala v L izvedbi iz inox pločevine 
debeline min. 2 mm</t>
  </si>
  <si>
    <t>STROJ ZA LUPLJENJE ČEBULE
630x770x1100 mm
- konstrukcija izdelana iz nerjaveče pločevine
- kapaciteta: 15 - 20 KG
- zmogljivost: 300 kg/h
- konstrukcija izdelana iz inoxa, 
- noge za pritrditev v tla, 
- ločena upravljalna plošča pripravljena za 
pritrditev na steno, 
- nastavljiv timer, 
- premer odprtine 120 mm, 
- hitrost luščenja 200 RPM, 
- el.priključek: 400 V / 750 W,</t>
  </si>
  <si>
    <t>LUPILNICA KROMPIRJA
440x495x1000 mm
- s programatorjem
- samostoječa izvedba pritrjena v tla
- vključena posoda za prestrezanje olupkov 
- dim. posode za prestrezanje olupkov:
  440 x 290 x 300 mm
- kapaciteta: 350 kg/h
- polnitev 15 kg
- poraba vode na eno polnjenje 30 l
- boben in vrtljivi disk obložena s korundno 
oblogo
- v kompletu polikarbonatni pokrov
- priključna moč: 0,75 kW
kot npr. Kogast LP-350 M ali enakovredno</t>
  </si>
  <si>
    <t>DVODELNO POMIVALNO KORITO 
dve posodi
dim. posode: 600x500x300 mm
dim: 1400x700x850 mm
- stenska zaščita zadaj
- korita podlepljena z zvočno izolacijo
- korito opremljeno s sifonom, grlom sifona in 
prelivno cevjo
- noge korita iz nerjavnih kvadratnih cevi 40x40, 
opremljene s kakovostnimi PVC regulacijskimi 
nogicami v barvi pločevine
- z odprtino za nam. mešalno baterijo s tušem
- spodaj polica</t>
  </si>
  <si>
    <t>DELOVNA MIZA S SPODNJO POLICO
1300x700x900 mm
- levo vgrajen predal GN 1/1-150 mm
- vgrajena teleskopska vodila predala
- stenska zaščita zadaj in desno bočno, H= 100 mm</t>
  </si>
  <si>
    <t>ENODELNO POMIVALNO KORITO Z 
ODCEJALNIKOM
1650x700x900 mm
- površina z odcejalnim robom
- desno vgrajeno korito dim. 500x500x300 mm
- korito podlepljeno z zvočno izolacijo
- korito opremljeno s sifonom, grlom sifona in 
prelivno cevjo
- brez spodnje police
- levo prostor za voziček za odpadke
- stenska zaščita zadaj, h= 100 mm</t>
  </si>
  <si>
    <t>INOX VOZIČEK ZA ODPADKE
fi 380x605 mm
Kapaciteta: 50 lt.
Ročni dvig pokrova
na 4 kolesih</t>
  </si>
  <si>
    <t>ENOETAŽNA KONZOLNA POLICA
dim: 2300x350x180 mm
- polica v izvedbi s stensko zaščito H=40 mm
- opremljena z dvema konzolama iz nerjaveče 
pločevine min. 2mm
- montaža police na konzole z nerjavnimi 
vijačnimi elementi</t>
  </si>
  <si>
    <t>VOZIČEK Z VODILI ZA PLADNJE
18 etaž za 18 x GN 2/1 ali 36 x GN 1/1
dim: 655x740x1615 mm
- izdelano iz nerjaveče pločevine</t>
  </si>
  <si>
    <t>STENSKI INOX UMIVALNIK ZA ROKE Z
MEŠALNO BATERIJO
aktiviranje s kolenom
dim: 500x500x340 mm
- umivalnik in celotna površina okoli umivalnika 
izdelana po tehnologiji
globokega vleka</t>
  </si>
  <si>
    <t>UNIVERZALNI KUHINJSKI STROJ PROSTOSTOJEČI
dim: 980x770x835 mm
- pogonski stroj z magnetnim in varnostnim 
stikalom AE-20
- stojalo na kolesih FG-1
- nastavek za rezanje zelenjave AG-SG
- nastavek za manjšo količ. zelenjave SAS-SG
- lijačni nastavek za rezanje večjih količin 
zelenjave TR-SG, opornik, rotor RT
- srpasti nož za rezanje paradižnika in kuhanega 
krompirja 4 mm
- nastavljiv nož za rezanje zelja, čebule, kumaric 
0-8 mm
- nož za kockasto rezanje WSE 10x10x10 mm
- cilinder za ribanje sadja in zelenjave 2,8 in 7 mm
- pasirni cilinder za juhe, omake, čokoladne 
mase 2 mm
- priključek za mešanje testa z magnetnim 
stikalom in posodo 40 l
- dve pogonski hitrosti
- moč motorja: 1,3 kW/ 1,9 kW
- kot npr. Feuma HU 1020 ali enakovredno</t>
  </si>
  <si>
    <t>ODPRT INOX REGAL, 5 POLIC
1200x640x2000 mm
- 5 po višini prestavljivih  polic
- možnost razširitve sistema  regalov z dodatnimi 
regali in kotnimi ojačitvami 
- police izdelane z vzdolžnimi in prečnimi robovi z 
dvojno krivljenimi U robovi
- police ojačane z omega ojačitvijo
- možnost naknadne vgradnje dodatnih polic
- nosilnost posamezne police 100 kg/m dolžine
- stebrički regala v L izvedbi iz inox pločevine 
debeline min. 2 mm</t>
  </si>
  <si>
    <t>ODPRT INOX REGAL, 5 POLIC
1000x640x2000 mm
- 5 po višini prestavljivih  polic
- možnost razširitve sistema  regalov z dodatnimi 
regali in kotnimi ojačitvami 
- police izdelane z vzdolžnimi in prečnimi robovi z 
dvojno krivljenimi U robovi
- police ojačane z omega ojačitvijo
- možnost naknadne vgradnje dodatnih polic
- nosilnost posamezne police 100 kg/m dolžine
- stebrički regala v L izvedbi iz inox pločevine 
debeline min. 2 mm</t>
  </si>
  <si>
    <t>ODPRT INOX REGAL, 5 POLIC
950x640x2000 mm
- 5 po višini prestavljivih  polic
- možnost razširitve sistema  regalov z dodatnimi 
regali in kotnimi ojačitvami 
- police izdelane z vzdolžnimi in prečnimi robovi z 
dvojno krivljenimi U robovi
- police ojačane z omega ojačitvijo
- možnost naknadne vgradnje dodatnih polic
- nosilnost posamezne police 100 kg/m dolžine
- stebrički regala v L izvedbi iz inox pločevine 
debeline min. 2 mm</t>
  </si>
  <si>
    <t>ODPRT INOX REGAL, 5 POLIC
1300x640x2000 mm
- 5 po višini prestavljivih  polic
- možnost razširitve sistema  regalov z dodatnimi 
regali in kotnimi ojačitvami 
- police izdelane z vzdolžnimi in prečnimi robovi z 
dvojno krivljenimi U robovi
- police ojačane z omega ojačitvijo
- možnost naknadne vgradnje dodatnih polic
- nosilnost posamezne police 100 kg/m dolžine
- stebrički regala v L izvedbi iz inox pločevine 
debeline min. 2 mm</t>
  </si>
  <si>
    <t>ZAMRZOVALNA OMARA 
dim. 600x680x1900 mm
volumen: 382 l 
temperaturno območje:  -14°C / -28°C 
statično hlajenje 
odtaljevanje zamrzovalnika: ročno
elektronska komandna plošča
zunanje digitalno prikazovanje temperature
število polic:  7
samozapiralna vrata
možnost prestavitev tečajev vrat desno-levo
izolacija: 70-70 mm
hladilno ssredstvo: R 600a
poraba energije (W): 1,0  
zunanji material omare: nerjaveče jeklo</t>
  </si>
  <si>
    <t>HLADILNA OMARA
dim. 750x750x2064 mm
- volumen: 663 l
- kapaciteta: 6 prestavljivih polic GN 2/1
- temperaturno območje: +1°C/+15°C
- dinamično hlajenje 
- odtaljevanje: samodejno
- prikaz temperature: zunanji digitalni
- vgrajena ključavnica
- samozapiralna vrata
- možnost prestavitev tečajev vrat desno-levo
- hladilno sredstvo: R 600a
- poraba energije (W): 1,0
- zunanji material omare: nerjaveče jeklo
- napetost (V): 220-240</t>
  </si>
  <si>
    <t>DELOVNI PULT ZAPRT S TREH STRANI
1200x700x900 mm
- vgrajeno korito 500x500x250 mm
- korito podlepljeno z zvočno izolacijo
- korito opremljeno s sifonom, grlom sifona in 
prelivno cevjo
- spodaj polica
- stenska zaščita zadaj in desno bočno, H= 100 mm</t>
  </si>
  <si>
    <t>DELOVNI PULT ZAPRT S TREH STRANI
1600x700x900 mm
- s spodnjo in vmesno polico
- levo vgrajen predal GN 1/1 - 150 mm
- vgrajena teleskopska vodila predala
- stenska zaščita zadaj, H= 100 mm</t>
  </si>
  <si>
    <t>ENOETAŽNA KONZOLNA POLICA
dim: 1200x350x180 mm
- polica v izvedbi s stensko zaščito H=40 mm
- opremljena z dvema konzolama iz nerjaveče 
pločevine min. 2mm
- montaža police na konzole z nerjavnimi 
vijačnimi elementi</t>
  </si>
  <si>
    <t>ENOETAŽNA KONZOLNA POLICA
dim: 1600x350x180 mm
- polica v izvedbi s stensko zaščito H=40 mm
- opremljena z dvema konzolama iz nerjaveče 
pločevine min. 2mm
- montaža police na konzole z nerjavnimi 
vijačnimi elementi</t>
  </si>
  <si>
    <t>DELOVNI PULT ZAPRT S TREH STRANI
1200x700x900 mm
- površina z nizkim odcejalnim robom
- levo vgrajeno korito 500x500x250 mm
- korito podlepljeno z zvočno izolacijo
- korito opremljeno s sifonom, grlom sifona in 
prelivno cevjo
- spodaj polica
- stenska zaščita zadaj in levo bočno,H= 100 mm</t>
  </si>
  <si>
    <t>DELOVNI PULT ZAPRT S TREH STRANI
1600x700x900 mm
- s spodnjo in vmesno polico
- desno vgrajen predal GN 1/1 - 150 mm
-  vgrajena teleskopska vodila predalov
- stenska zaščita zadaj, H= 100 mm</t>
  </si>
  <si>
    <t>28704 - PARNO KONVEKCIJSKI APARAT
RATIONAL, OBSTOJEČE
kapaciteta: 20 x GN 2/1
1084x996x1782mm                                                       Rational SCC 202 WE</t>
  </si>
  <si>
    <t xml:space="preserve">PLINSKI PARNO KONVEKCIJSKI APARAT
Kapaciteta: 20 GN 2/1 oz. 40 GN 1/1
Z vključenim vozičkom za pladnje
Možnost vstavljanja GN posod velikosti 2/1, 1/1
dim. 1090x1100x1880 mm
Najvišja višina zgornjega vodila ( zaradi varnosti 
pri delu ): 160 cm
Utekočinjen/zemeljski plin
Moč "vroči zrak": 84/80 kW
Moč"para": 53,5/51 kW
Povprečna poraba:
Temperaturno območje delovanja: Para 30 °c - 
130 °c, Vroči zrak 30 °c - 300 °c, Kombinacija 30 °c - 300 °c
Upravljanje preko TFT "touch screen" displeja
Parni generator za proizvodnjo pare z 
avtomatičnim dotokom sveže vode
7 načinov avtomatične priprave živil (meso, 
perutnina, ribe,…), avtomatični procesi 
Minimalno 1100 programskih mest z do 12 koraki
Sonda za merjenje temperature jedra z minimalno 
5 merilnimi mesti/točkami
Izpisi na kontrolni plošči in integrirana navodila za 
uporabo v slovenskem jeziku
Možnost nastavitve in kontrole vlage do odstotka 
natančno za vsako živilo
Trojna zasteklitev vrat z možnostjo odpiranja stekel za lažje čiščenje
LED osvetlitev notranjosti aparata
Zajem in izpis HACCP podatkov preko USB priključka za 40 dni nazaj
</t>
  </si>
  <si>
    <t xml:space="preserve">Avtomatično čiščenje komore aparata in vodnega kamna
Vgrajen ročni tuš z avtomatičnim povratnim navijanjem cevi
Možnost priprave živil "preko noči": certifikat za uporabo brez nadzora
Izdelano iz nerjavečega jekla po DIN 1.4301, 
varnostni razred IPX 5
Samodejno sporočanje napak pooblaščeni servisni službi </t>
  </si>
  <si>
    <t>PERFORIRANA POSODA GN 1/1-100
dim. 325/530/100</t>
  </si>
  <si>
    <t>POSODA GN BREZ ROČAJEV
dim: 650x530x65 mm</t>
  </si>
  <si>
    <t>GN POSODA BREZ ROČAJEV
dim: 650x530x100 mm</t>
  </si>
  <si>
    <t>MREŽA
dim: 650x530 mm</t>
  </si>
  <si>
    <t>MEHČALNIK VODE Z ELEKTRONSKIM 
DISPLEJEM
550x288 mm
- možnost nastavitve filtra na lokalne pogoje
- samodejno posredovanje podatkov o 
preostanku kapacitete filtra
- vizualno prikazovanje izrabljenosti filtra
- maksimalni delovni tlak: 6 bar
- delovna temperatura od 4 do 60°C
- osnovni pretok 300 lt./h
- glava filtra z elektronskim displejem</t>
  </si>
  <si>
    <t>DELOVNI PULT ZAPRT S TREH STRANI
1800x700x900 mm
- površina z nizkim odcejalnim robom
- desno omarica s setom treh predalov GN 1/1-
150 mm
- vgrajena teleskopska vosila predalov
- levo vgrajeno korito dim. 500x500x250 mm
- spodaj polica
- ostalo odprto s spodnjo in vmesno polico
- stenska zaščita zadaj in levo bočno, H= 100 mm</t>
  </si>
  <si>
    <t>ZAPRTA VISEČA OMARICA Z DRSNIMI VRATI
dim: 1600x350x660 mm
- spodnja in vmesna polica izdelana z dvojno 
stisnjenimi robovi
- vmesna polica nastavljiva po višini
- drsna vrata dvostenske izvedbe in uležajena na 
PVC koleščkih za neslišno in lahko drsenje vrat
- odbojniki v bočnih oblogah za neslišno 
zapiranje</t>
  </si>
  <si>
    <t>ENOETAŽNA KONZOLNA POLICA
dim: 1600x200x180 mm
- polica v izvedbi s stensko zaščito H=40 mm
- opremljena z dvema konzolama iz nerjaveče 
pločevine min. 2mm
- montaža police na konzole z nerjavnimi 
vijačnimi elementi</t>
  </si>
  <si>
    <t>ENOETAŽNA KONZOLNA POLICA
dim: 1400x200x180 mm
- polica v izvedbi s stensko zaščito H=40 mm
- opremljena z dvema konzolama iz nerjaveče 
pločevine min. 2mm
- montaža police na konzole z nerjavnimi 
vijačnimi elementi</t>
  </si>
  <si>
    <t>BLOK MIZA S PREDALOM IN POVIŠANO 
MEŠALNO BATERIJO
dim: 400x900x900 mm
- vgrajena teleskopska vodila predala
- izvedeno s sistemom za spajanje elementov ki 
onemogoča zatekanje,
- zvedba spoja na način da se iz bloka odstrani 
posamezen aparat brez demontaže sosednjih 
aparatov,
- aparat narejen tako da omogoča pritrditev 
zaključnih letev 
- kot npr. Kogast BM-T49/PRB ali enakovredno</t>
  </si>
  <si>
    <t>ELEKTRIČNI ŠTEDILNIK
dim: 800x900x900 mm
- 4 polne plošče 300x300 mm opremljene s 
temperaturnim omejilnikom
- pod delovno ploščo vložen pladenj za nečistoče
- pladenj integriran v stikalno ploščo
- vse plošče tvorijo eno geometrijsko ravnino
- reža med grelnimi ploščami manjša od 5 mm
- 1 pečica za GN 2/1
- dim. pečice: 540x730x300
- iz pečice se morajo brez uporabe orodja 
odstraniti vodila pladnjev in dno notranjega dela pečice
- pri servisnem posegu se morajo grelniki 
zamenjati brez odstranjevanja stikalne  plošče  
- vrata pečice tesnjena z labirintnim tesnjenjem
- pečica opremljena z 1 pladnjem iz nerjavne 
pločevine in rešetko
- gumbi na stikalni plošči umeščeni v zaščitnih 
posteljicah, ki preprečujejo mehanske  poškodbe in zatekanje
- izvedeno s sistemom za spajanje elementov ki 
onemogoča zatekanje
- izvedba spoja na način da se iz bloka odstrani 
posamezen aparat brez demontaže sosednjih aparatov
- aparat narejen tako da omogoča pritrditev zaključnih letev
- moč grelnih plošč: 4x2,5 kW 
- moč elektro pečice: 5,9 kW
- priključna moč: 15,9 kW 
- priključna napetost: 400V 3N AC
- kot npr. Kogast ES-T49/1 ali enakovredno</t>
  </si>
  <si>
    <t>PLINSKI ŠTEDILNIK Z
ELEKTRIČNO PEČICO
6 odprtih gorilnikov, 1 električna
pečica za GN 2/1 + nevtralna omarica
1200x900x900 mm
dim. pečice: 540x730x300 mm
moč gorilnikov: 6x7,0 kW
moč električne pečice: 5,9 kW
priključna moč plina: 42,0 kW
priključna moč elektrike: 5,9 kW
poraba plina: 3,33 kg/h (U.N.P.),  
4,32 m3/h(zem. plin)
priključek plina: R 3/4"
priključna napetost: 400V 2N AC
kot npr. Kogast KS-T69/1-OM ali enakovredno</t>
  </si>
  <si>
    <t>DELOVNA BLOK MIZA S PREDALOM
dim: 400x900x900 mm
- vgrajena teleskopska vodila predala
- izvedeno s sistemom za spajanje elementov ki 
onemogoča zatekanje
- zvedba spoja na način da se iz bloka odstrani 
posamezen aparat 
brez demontaže sosednjih aparatov,
- aparat narejen tako da omogoča pritrditev 
zaključnih letev 
- kot npr. KOGAST BM-T49/PR ali enakovredno</t>
  </si>
  <si>
    <t>POTOPNI MIKSER - ŽIRAFA
- na stojalu s kolesi
- Moč: 230 V ali 400 V - 3 faze, 
- 2 hitrosti 900/1400 obratov,
- moč 1,85 kW, 
- dim: 170 x 60 x 91 cm,
- kapaciteta: za kotel do cca 300 l</t>
  </si>
  <si>
    <t>DELOVNI PULT ZAPRT S TREH STRANI
s spodnjo in vmesno polico
1600x800x900 mm
- površina granit debeline min 3 cm, robovi 
polirani
- 1 x levo in 1 x desno omarica s setom dveh 
globokih predalov GN 1/1-240 mm
- vgrajena teleskopska vodila predalov
- ostalo odprto s spodnjo in vmesno polico
- stenska zaščita zadaj</t>
  </si>
  <si>
    <t>DELOVNI PULT ZAPRT S TREH STRANI
s spodnjo in vmesno polico
900x800x900 mm
- stenska zaščita zadaj, H= 100 mm</t>
  </si>
  <si>
    <t>DVOETAŽNA KONZOLNA POLICA
dim: 900x350x660 mm
- polici v izvedbi s stensko zaščito H=40 mm
- opremljeno z dvema konzolama iz nerjaveče 
pločevine min. 2mm
- montaža police na konzole z nerjavnimi 
vijačnimi elementi</t>
  </si>
  <si>
    <t>HLADILNI PULT 
1400x700x900 mm
- dinamično hlajenje
- 2 x vrata GN 1/1, z vodili
- temp. območje hlajenja: od 0°C do + 15 °C
- spodnji del elementa izdelan skladno s 
higienskim standardom H2
- hladilne komore izolirane z ektrudiranim 
poliestirenom hladilnilh vrat min. 50 mm
- hladilne komore izvedene tako da se v njih 
vstavlja posode GN 
- temperaturna nastavitev v komori elektronsko 
regulirana
- vgrajeni temperaturni regulatorji ki zagotavljajo 
vodno zaščito IPX 4
- regulatorji temperature omogočajo računalniški 
(HACCP) nadzor temperature
- preko regulatorja temperature nastavljeno 
avtomatsko odtaljevanje uparjalnikov
- v vrata integrirana kvalitetna magnetna tesnila, 
ročaji z integrirano ključavnico
- varčno izparevanje odvedenega kondenzata
- kompresor vgrajen
- priključna moč kompresorja: 0,61 kW
- priključna napetost: 230V AC
- stenska zaščita zadaj H=100 mm</t>
  </si>
  <si>
    <t>KOMBINIRAN PULT
1600x700x900 mm
- levo omarica s setom treh predalov GN 1/1-150 
mm
- vgrajena teleskopska vodila predalov
- ostalo odprto s spodnjo in vmesno polico
- stenska zaščita zadaj, H= 100 mm</t>
  </si>
  <si>
    <t>ZAPRTA VISEČA OMARICA Z DRSNIMI VRATI
dim: 1400x350x660 mm
- spodnja in vmesna polica izdelana z 20 mm 
vzdolžnimi robovi in zdvojno stisnjenimi robovi
- vmesna polica nastavljiva po višini
- drsna vrata dvostenske izvedbe in uležajena na 
PVC koleščkih za neslišno in lahko drsenje vrat
- odbojniki v bočnih oblogah za neslišno 
zapiranje</t>
  </si>
  <si>
    <t>SALAMOREZNICA
570x480x420 mm
rezilo: 300 mm
debelina rezanja: 14 - 16 mm
priključna moč: 180 W</t>
  </si>
  <si>
    <t>GOSPODINJSKI PRALNI STROJ
600x545x850 mm
- polnjenje spredaj
- Energijski razred: A+++
- barva izdelka: Bela barva
- Inverter PowerDrive motor 
- Boben WaveActive 
- Število obratov centrifuge: 1.400 obr/min 
- Polnitev pralni stroj: 8 kg 
- Prostornina bobna: 54 l
- Vrsta prikazovalnika: LED prikazovalnik 
- Prednastavitev začetka pranja StartDelay 
- Hladno pranje: 15 °C 
- Preprost vmesnik
- EcoEye 
- Personalizirane nastavitve za vse programe
- 14 programov 
- Osnovni programi: Bombaž, Mix sintetika, 
Volna/ročno pranje 
- Posebni programi: AllergyCare / AutoWash / 
SportWash / Power 59` / Speed 20` / DownWear
- Nastavitev temperature Načini pranja: 
NormalCare, EcoCare, TimeCare 
- Prijazen zvočni signal SoftSound 
- Samočistilni program SterilTub 
- Stranske stranice StableTech 
- DoseAid 
- Elegantna vrata
- Popolni Aquastop 
- Priključna moč: 2000 W</t>
  </si>
  <si>
    <t xml:space="preserve">GOSPODINJSKI SUŠILNI STROJ
600x625x850 mm
- polnjenje spredaj
- Energijski razred: A++ 
- Razred kondenzacijske učinkovitosti: Razred 
kondenzacijske učinkovitosti A 
- Barva izdelka: Bela barva
- Polnitev sušilni stroj: 1-8 kg 
- Dvosmerno vpihovanje zraka TwinAir 
- Premer vrat: 35 cm 
- Kot odpiranja vrat: 180 ° 
- Reverzibilno gibanje bobna 
- Možnost direktnega odtoka AutoDrain
- Personalizirane nastavitve za vse programe 
- Vrsta prikazovalnika: LED prikazovalnik 
- Tipke: Start/Pavza
- 16 programov 
- Programi: Posteljnina, Volna, Srajce, Športna 
oblačila, Prezračevanje, Mix suho, Mix suho za 
likanje, Baby
- Izbira časov sušenja: stopenjsko
- Polovično polnjenje 
- Dodatno sušenje 
- Sistem proti mečkanju AntiCrease 
- Prednastavitev začetka sušenja StartDelay 
- Funkcija prezračevanja 
- Prijazen zvočni signal SoftSound 
- Preprost vmesnik 
- Enostavno čiščenje filtra 
- Signal za polno posodo kondenzata 
- Digitalni prikazovalnik preostalega časa 
delovanja 
</t>
  </si>
  <si>
    <t xml:space="preserve"> - Vakumske noge 
- Senzor vlažnosti
- Boben iz pocinkane pločevine
- Nivo hrupa sušenja: 65 dB 
- Ocenjena letna poraba električne energije: 
235,4 kWh 
- Hermetično zaprto: Da 
- Vrsta hladilnega sredstva: R134A 
- Potencial tople grede (GWP): 1430 GWP 
- Količina fluoriranega toplogrednega plina: 0,33 
kg
- Količina izražena v ekvivalentu CO2: 0,2 t
- Aparat vsebuje fluorirane toplogredne pline: Da 
- Priključna moč: 800 W</t>
  </si>
  <si>
    <t>DELOVNI PULT ZAPRT S TREH STRANI
1670x600x900 mm
- površina z nizkim odcejalnim robom
- vgrajeno korito 500x400x200 mm
- korito podlepljeno z zvočno izolacijo
- korito opremljeno s sifonom, grlom sifona in 
prelivno cevjo
- vgrajena omarica s setom treh predalov GN 
1/1-150 mm
- vgrajena teleskopska vodila predala 
- spodaj polica
- stenska zaščita zadaj in levo bočno,H= 100 mm</t>
  </si>
  <si>
    <t>PULT LINIJSKI NEVTRALNI 
2280x750x900 mm
- desno omarica s setom treh predalov
- vgrajena teleskopska vodila predalov
- ostalo zaprto z drsnimi vrati
- s spodnjo in vmesno polico</t>
  </si>
  <si>
    <t xml:space="preserve">46402 - GN POSODA Z GIBLJIVIMI ROČAJI
325x530x200 mm
</t>
  </si>
  <si>
    <t>POKROVKA GN 1/1 Z IZREZOM ZA ROČAJE
IN ZAJEMALKO</t>
  </si>
  <si>
    <t>PULT ZAPRT S TREH STRANI
700x750x900 mm
- s spodnjo in vmesno polico
- vmesna polica prestavljiva po višini</t>
  </si>
  <si>
    <t>PULT ZAPRT S TREH STRANI
IN PREDALI in z vmesno polico
3 x GN predal - desno
1400x750x885 mm
- vgrajena teleskopska vodila predalov</t>
  </si>
  <si>
    <t>ENOETAŽNA IZDAJNA POLICA
dim: 1370x367x400 mm
- polica nerjavna pločevina
- sanitarna plexi zapora
- vsi zunanji robovi izdajne police in stebričkov 
zaobljeni z r= 9 mm
- prednja plexi zapora ožja</t>
  </si>
  <si>
    <t>ENOETAŽNA IZDAJNA POLICA
dim: 1770x367x400 mm
- polica nerjavna pločevina
- sanitarna plexi zapora
- vsi zunanji robovi izdajne police in stebričkov 
zaobljeni z r= 9 mm
- prednja plexi zapora ožja</t>
  </si>
  <si>
    <t>ENOETAŽNA IZDAJNA POLICA
dim: 670x367x400 mm
- polica nerjavna pločevina
- sanitarna plexi zapora
- vsi zunanji robovi izdajne police in stebričkov 
zaobljeni z r= 9 mm
- prednja plexi zapora ožja</t>
  </si>
  <si>
    <t>DRSNA POLICA S TREMI CEVMI
L= 6480 mm
- iz nerjavečih okroglih cevi debeline najmanj 
28/25x1,5 mm
+ 9 x nosilec drsne police - iz nerjaveče 
pločevine debeline najmanj 1,5 mm</t>
  </si>
  <si>
    <t>IZLIVNO KORITO - trokadero
dim: 520x530x560 mm
- kotni izliv fi 100 mm
- iz nerjavečega jekla</t>
  </si>
  <si>
    <t>BAZEN KORITO
dim: 1200x700x850 mm
ena posoda
dim. posode: 1000x500x350 mm
- stenska zaščita zadaj
- korito podlepljeno z zvočno izolacijo
- korita opremljeno s sifonom, grlom sifona in 
prelivno cevjo
- noge korita iz nerjavnih kvadratnih cevi 40x40, 
opremljene s kakovostnimi PVC regulacijskimi 
nogicami v barvi pločevine</t>
  </si>
  <si>
    <t>STENSKA ENOROČNA MEŠALNA BATERIJA Z
VISEČIM TUŠEM
s keramičnimi tesnili
višina tuša nad vodovodnima priključkoma: 1050 
mm
višina izliva: 170 mm
vodoravna dolžina izliva: 250 mm
priključka vode: G1/2"</t>
  </si>
  <si>
    <t xml:space="preserve">STROJ ZA KUHINJSKO POSODO
1468x870x1880 mm 
Standardni program 12 / 24 / 40 Košar/h
Kratki program 23 / 42 / 64 Košar/h
Programska oprema za uporabo v gastronomiji
Programska oprema za uporabo v pekarnah
Programska oprema za uporabo v mesariji
Nap: 3x400V 8,8 / 10,0 / 16,2 kW - možen preklop
Bojler: 10,2 kW
Stroj pripravljen za priklop na hladno vodo &lt;20°C
Svetla vstavna višina s košaro: 800 mm
Svetla vstavna širina: 1344 mm
1x osnovna RF ravna košara 1305x672x134 mm; 
1x RF košara - nosilec za pladnje - 6 vrst 
490x610x285 mm;  
Črpalka za dvig pritiska izpiranja s svežo vodo
Poraba sveže vode za izpiranje: 7 lit/košaro
Črpalka za odvod vode
Črpalka za izpiralno sredstvo s sesalno palico
Črpalka za pomivalno sredstvo s sesalno palico
Program avtomatskega namakanja posode 
pred ciklusom pomivanja
Sistem prilagajanja pritiska pomivanja po 
posameznih programih
</t>
  </si>
  <si>
    <t>Možnost nastavitev pritiska pomivanja, časa 
pomivanja, temperature pomivanja in izpiranja ter 
koncentracijo pomivanega in izpiralnega 
sredstva po posameznih programih. 
Eliptična vrteča pomivalna polja z integriranim 
sistemom izpiranja s svežo vodo
Pomivalna polja izvedena iz RF nerjaveče pločevine
Sistem aktivnega upravljanja z energijo</t>
  </si>
  <si>
    <t>AVTOMATSKI MEHČALEC VODE
dim. 360x500x575 mm
- avtomatska volumetrijsko krmiljena 
regeneracija
- kontinuiran pretok: 30 lit/min
- patrona iz steklenih vlaken
- posoda za sol in pokrov iz umetne mase
- mehčanje in regeneracija se mehansko krmilita
- priklop na električno omrežje ni potreben</t>
  </si>
  <si>
    <t>ODPRT INOX REGAL, 5 PERFORIRANIH POLIC
dim: 1000x640x2000 mm
- 5  po višini prestavljivih polic
- možnost razširitve sistema  regalov z dodatnimi 
regali in kotnimi ojačitvami,
- police izdelane z vzdolžnimi in prečnimi robovi z 
dvojnimi stisnjenimi robovi,
- možnost naknadne vgradnje dodatnih polic,
- 50 mm raster za nastavljanje polic po višin,
- nosilnost posamezne police 100 kg/m dolžine,
- stebrički regala v L izvedbi z dvojno stisnjenimi 
robovi</t>
  </si>
  <si>
    <t>DELOVNA MIZA BREZ SPODNJE POLICE - 
MIZA ZA DESERVIRANJE
2780x700x900 mm
- v površini 3 x odprtine fi 230 mm z lijakom za 
ločevanje odpadkov
- zadaj hrtno zaprto do tal
- noge  iz nerjavnih kvadratnih cevi 40x40, 
  opremljene s kakovostnimi PVC regulacijskimi 
nogicami v barvi pločevine
- stenska zaščita levo in desno bočno,</t>
  </si>
  <si>
    <t>DELOVNA MIZA BREZ SPODNJE POLICE
1680x700x900 mm
- spodaj prostor za vozičke za odpadke
- noge  iz nerjavnih kvadratnih cevi 40x40, 
  opremljene s kakovostnimi PVC regulacijskimi 
nogicami v barvi pločevine
- stenska zaščita zadaj</t>
  </si>
  <si>
    <t>ENOETAŽNA KONZOLNA POLICA ZA 
ODLAGANJE KOŠAR
dim: 1600x400x180 mm
- polica v izvedbi s stensko zaščito H=40 mm
- opremljena z dvema konzolama iz nerjaveče 
pločevine min. 2mm
- montaža police na konzole z nerjavnimi 
vijačnimi elementi</t>
  </si>
  <si>
    <t>DESNA VHODNA MIZA ZA OBSTOJEČ 
POMIVALNI
STROJ WINTERHALTER
dve koriti dim.: 500x400x250 mm
za pomiv. stroje: PT
1205x800x900 mm
na površini odprtina za nam. mešalno baterijo s 
tušem</t>
  </si>
  <si>
    <t>NAMIZNA ENOROČNA MEŠALNA BATERIJA Z
VISEČIM TUŠEM
s keramičnimi tesnili
višina tuša nad vgradno površino: 1250 mm
višina izliva: 199 mm
vodoravna dolžina izliva: 250 mm
priključka vode: G3/8" ali G1/2"</t>
  </si>
  <si>
    <t>OMARA ZA FASCIKLE, DELNO ZAPRTA, 
DELNO ODPRTA
dim. 2700x400x2000
- sestavljena iz več delov
- ohišje, vrata, hrbtišče in police iz oplemenitenih 
ivernih plošč, deb. 18 in 8 mm
- 1 x delno odprta omara, 2 x police prestavljive 
po višini, spodaj
  zaprto s krilnimi vrati
- 2 x zaprta omara s krilnimi vrati, s 4 prestavljivimi 
policam</t>
  </si>
  <si>
    <t>STROŠKI PREVOZA, DEMONTAŽE IN PONOVN MONTAŽE OBSTOJEČE OPREME DOSTAVA  IN MONTAŽA OPREME NA PRIPRAVLJENE PRIKLJUČKE IN POTREBNE ENERGENTE.</t>
  </si>
  <si>
    <t>B10.26</t>
  </si>
  <si>
    <t>SPLOŠNE ZAHTEVE IN DOKUMENTACIJA</t>
  </si>
  <si>
    <t xml:space="preserve">SPLOŠNE ZAHTEVE OPREME
Vsi elementi so izdelani iz materialov ki so 
primerni za uporabo v profesionalnih kuhinjah ter 
hkrati ustrezajo  zakonu o zdravstveni ustreznosti 
živil in izdelkov in snovi ki prihajajo v stik z živili. 
Vsi deli nevtralne opreme so izdelani iz nerjavne 
pločevine AiSi 304 (CrNi 18/10) . 
Površine s stensko zaščito imajo stenski zavih 
visok 100 mm in debelino zaviha 15 mm. Vsi vzdolžni robovi površine so zaobljeni z radiem r=8 mm. Površine imajo na spodnjem vzdolžnem delu odkapne robove, ki preprečujejo neposredno zatekanje tekočin po spodnjem delu elementov.
Predali opremljeni z nerjavnimi teleskopskimi vodilil. Nosilnost predalov je 60 kg. Vsi robovi polic, oblog so izvedeni z dvojnimi stisnjenimi robovi, tako da ni ostrih robov. Vmesne police nevtralnih pultov nastavljive po višini. Drsna vrata so dvostenske izvedbe in uležajena 
na PVC koleščkih, ki zagotavljajo neslišno in lahko drsenje vrat. Montaža in demontaža drsnih vrat je enostavna. Odbojniki v bočnih oblogah omogočajo neslišno zapiranje. Krilna vrata so dvostenske izvedbe in  vpeta v tečaje s teflonsko pušo. Vsa korita so podlepljena z zvočno izolacijo.  Vsako korito opremljeno s prelivno cevjo, sifonom in grlom sifona. Noge pomivalnih korit iz nerjavnih kvadratnih cevi 40x40. Noge korit opremljene s kakovostnimi PVC regulacijskimi nogicami v barvi pločevine. Regali v celoti izdelani iz nerjavne pločevine. </t>
  </si>
  <si>
    <t>Možnost razširitve sistema regalov z dodatnimi regali in kotnimi ojačitvami. Police izdelane z vzdolžnimi in prečnimi robovi z dvojnimi stisnjenimi robovi tako da ni ostrih robov. Nosilnost posamezne police police 150 kg/m dolžine.
 Možnost naknadne vgradnje dodatnih polic.  Enostavna montaža z nerjavnimi vijaki in kotnimi oporami. Stabilnost in vodoravnost regalov zagotavljajo kvalitetne regulacijske nogice  z vijačnico M10. Stebrički regala v L izvedbi.
Spodnje in vmesne police visečih omaric izdelane z 20 mm vzdolžnimi robovi in z dvojnimi stisnjenimi robovi, tako da ni ostrih robov. Vmesne police nastavljive po višini. 
Drsna vrata omaric so dvostenske izvedbe, uležajena na PVC koleščkih, ki zagotavljajo neslišno in lahko drsenje vrat. Odbojniki v bočnih oblogah omogočajo neslišno zapiranje. Omarice opremljene z nosilci, ki se jih pritrdi na steno.
Vozički v celoti izdelani iz nerjavne pločevine in  opremljeni s kakovostnimi uležajenimi kolesi. Guma na kolesih je živilske kvalitete in ne pušča sledi. Vsi vozički opremljeni z gumi odbojniki živilske kvalitete. Police vozičkov z dvojno stisnjenimi robovi tako da ni ostrih robov.</t>
  </si>
  <si>
    <t>Posode bazen vozičkov in vozičkov za moko so v celoti izdelani po higijenskem standardu H2 z zaokroženimi robovi.
Vsi uporabniku dosegljivi in vidni deli termične opreme so  izdelani iz nerjavne pločevine AiSi 304 (CrNi 18/10).  
Termični elementi so narejeni tako, da so lahko medsebojno spojeni s spojem "od-do" oziroma na stik, ki onemogoča zatekanje politih tekočin. Na prehodih iz ene delovne površine na drugo ni mehanskih ovir. Izvedba spoja je  narejena na način, da se iz termičnega bloka odstrani posamezen aparat brez potrebne demontaže sosednjih aparatov. Aparati so narejeni tako, da omogočajo pritrditev zaključnih letev. Delovne površine so narejene iz nerjavne pločevine debeline najmanj 2 mm. 
Zadnji del površine je izveden z zavihom ki omogoča namestitev U profila za prekritje spoja z drugimi aparati.
Stikalne plošče so narejene tako, da so gumbi in oznake za upravljanje nagnjene proti uporabniku in  mu tako zagotavljajo dobro vidno polje. 
Gumbi za upravljanje nameščeni v zaščitnih posteljicah in tako zaščiteni  pred mehanskimi poškodbami. Stikalna plošča izvedena tako, da se lahko stikala pri električnih  aparatih zamenjajo posamezno in brez odstranjevanja stikalne plošče.Ohišje aparatov je narejeno tako, da je možno na vse v spodnjem delu odprte aparate tudi  naknadno na objektu  namestiti krilna vrata.</t>
  </si>
  <si>
    <t>B10.26.001</t>
  </si>
  <si>
    <t>B10.26.002</t>
  </si>
  <si>
    <t>TEHNIČNE DOKUMENTACIJE</t>
  </si>
  <si>
    <t>V fazi oddaje ponudb ni potrebno predložiti prospektne dokumentacije.</t>
  </si>
  <si>
    <t>Naročnik bo izbranega ponudnika pred podpisom pogodbe pozval k predložitvi prospektne in druge zahtevane dokumentacije.</t>
  </si>
  <si>
    <t xml:space="preserve">Rekonstrukcija NN POLJA TP GIMNAZIJA + nova merilna omara MO OŠMŠ KUHINJA:
Novo dodatno omaro za razširitev obstoječega NN polja v TP se izdela skladno z določili ter ogledom na terenu z lokalnim pogodbenim izvajalcem SODO Elektro Primorska d.d. DE Nova Gorica. Nova prostostoječa kovinska omara dimenzij 1600x600x400mm (vxšxg) kot npr. Omara, prostostoječa, enokrilna, IP55 V=1600 Š=600 G=400mm - jeklena pločevina, RAL7035, z montažno ploščo, 4-točkovno zapiranje z vrtljivim ročajem, KC166040, SCHRACK z odrtim dnom se namesti na pred pripravljeno servisno kineto po robu prostor, ki omogoča uvod kablov iz zemeljskih kanalizacije predvidena nadgradnja v obstoječem NN polju - TP 20/04kW  GIMNAZIJA - s specifikacijo opreme:
</t>
  </si>
  <si>
    <t xml:space="preserve"> - vertikalno podnožje NH2 400A 3-fazno, M12, kot npr. E3 NH-LA-LEI 2,   proizvajalca EFEN - kompletno z vsem potrebnim spojnim in pritrdilnim   materialom - 1 komplet
- zbiralnice faznih vodnikov NN zbiralnic 40x10mm Cu pritrjene na   izolatorske distančnike, kompletno z vsemi potrebnimi okrovi ter   zaščitnimi izolacijskimi pokrovi - 3 komplet
- zbiralnica PEN vodnika NN zbiralnic 60x10mm Cu pritrjena na     izolatorske distančnike, kompletno z vsemi potrebnimi okrovi ter   zaščitnimi izolacijskimi pokrovi - 1 komplet
- tokovni transformator 200/5A - skozni, kot npr. EASK 31.5, 250/5A (5VA,   skozni, MBS - 3 kompleti
- drobni in spojni material (kabelski čevlji, podložke, vijaki, matice, oznake,   zbiralnice 30x10mm, izolatorji, opore za pritrditev kablov...) - 1 komplet
- načrti - 1 komplet
</t>
  </si>
  <si>
    <t xml:space="preserve">Ureditev obstoječe omare PMO OŠMŠ skladno z določili lokalnega pogodbenega izvajalca SODO d.o.o. - Elektro Primorska DE Nova Gorica - namestitev oznak na podnožja, zamenjava vijakov na priključnih podnožjih NV, zamenjava odvodnih vodnikov iz priključnih sponk do obstoječih podnožij (nove povezave H07V-K 95mm2 - ocenjena dolžina 3m); upoštevati tudi drobni in spojni material (kabelski čevlji, votlice, zaščitne pregrade in pokrovi, ranžirni kanali, vijaki, oznake...) V priključno merilno omaro se skladno s predhodno rekonstrukcijo vgradi naslednja nova oprema:- Nosilec za merilno garnituro (1 kos)- Števec kot npr. Direktni trifazni dvosmerni števec delovne energije (do 63A) z notranjo uro razreda točnosti A za delovno energijo in 2 za jalovo energijo z G3-PLC komunikacijskim vmesnikom (1 komplet)- Prenapetostni odvodnik 3+0 TNC, razred I+II(B+C)275V Iimp 12,5kA, odvodnik strel (1 komplet)- Zamenjava obstoječih varovalčnih vložkov v varovalčnem podnožju NV00 z naslednjimi varovalčnimi vložki NV0: 3x63A (1 komplet)- Ločilno stikalo za popolno ločitev fotonapetostnega sistema iz NNO – stikalo, servisno, za izklop v sili, 3-polno, v ohišju, 63A/22kW – kot npr. IN893010, </t>
  </si>
  <si>
    <t>SCHRACK (1 komplet)- Varovalni sklop (kontrolni merilnik ter kontaktor) na priključnem mestu fotovoltaičnega generatorja (Električni 3F merilnik energije + BI stabilno stikalo/kontaktor kot npr. WM3E6 + BI480-40 (do 80A)) (1 komplet)- Drobni spojni, vezni in pritrdilni material (1 komplet)- Načrti in oznake (1 komplet)</t>
  </si>
  <si>
    <r>
      <t xml:space="preserve">vrata V15 - </t>
    </r>
    <r>
      <rPr>
        <b/>
        <sz val="10"/>
        <rFont val="Arial Narrow"/>
        <family val="2"/>
      </rPr>
      <t>požarna odpornost EI30-C</t>
    </r>
  </si>
  <si>
    <t>vrata VV14</t>
  </si>
  <si>
    <t>dim (cm) 190/350</t>
  </si>
  <si>
    <t xml:space="preserve"> - okvir in krilo: ALU objemni okvir, kot npr. ALU-K, tip 50IP minimal ali ekvivalentno,bel prašno barvan,
polno vratno krilo z zvočno izolativno sredico (Rwmin = 35 dB), finalna obdelava v kombinaciji bele HPL  obloge in alu obloge, nadsvetloba
- zasteklitev: požarno steklo - izolativno dvoslojno steklo (U /gmax=1,10 W/m2/ K), varnostna VSG zasteklitev ( PVB folija 0,76 mm) notranjega in zunanjega stekla
- odpiranje: enokrilno
- okovje: kvalitetno ojačano za enokrilna vrata, trojna nasadila
- oprema: vratni odbojnik, alu fiksni ročaj tipa Hoppe Duraplus z rozeto ali ekvivalentno na zunanji strani in horizontalni antipanik ročaj tipa Hoppe ali ekvivalentno na notranji strani, varnostna cilindrična ključavnica, integrorano samozapiralo tipa Geze Boxer ali ekvivalentno, piktogram oziroma oznaka prostora po predlogi 
- opombe: podane svetle odprtine, vse mere preveriti na objektu, brez višinske razlike praga, obvezni atesti v skladu z zakonodajo, v ponudbi je potrebno zajeti ves vgradni in zaključni material</t>
  </si>
  <si>
    <t>B4.28a</t>
  </si>
  <si>
    <r>
      <t xml:space="preserve">okno O12P - </t>
    </r>
    <r>
      <rPr>
        <b/>
        <sz val="10"/>
        <rFont val="Arial Narrow"/>
        <family val="2"/>
      </rPr>
      <t>požarna odpornost EI30</t>
    </r>
  </si>
  <si>
    <t>Oprema povezana z energetsko sanacijo</t>
  </si>
  <si>
    <t>Oprema ni povezana z energetsko sanacijo</t>
  </si>
  <si>
    <t>V atriju šola je nameščen vodomeri jašek v katerem sta vgrajena dva vodomera. Eden za obravnavano šolo, drug za gimnazijo. Od jaška za gimnazijo je razvod voden do zunanjega hidranta in nato do gimnazije, za obrvnavano šolo, direktno v šolo - pred izvajanjem del testirati navezavo zunanjega hidranta! Šola se z vodo napaja tudi iz vzhodnega dela (lokali), kjer se odcep za šolo tudi ukine. Nov priklop za celotno šolo samo iz jaška atrija šole in gimnazije.</t>
  </si>
  <si>
    <t>Bindiranje odcepa za šolo v jaško na vzhodni strani šole, kjer so lokali. Ukinitev odcepa in blindoranje izvede VO-KA Nova Gorica - ukinitev odštevalnega števc! Gre za učilnice matematike in glasbe 2N.</t>
  </si>
  <si>
    <t>Dobava in vgradnja cevi PE 100 d63 NP16, oplaščena cev</t>
  </si>
  <si>
    <t>Dobava in vgradnja armature z izvedbo odcepa iz obstoječega razvoda dimenzije NL DN80 z vsem tesnilnim in vijačnim materialom</t>
  </si>
  <si>
    <t>- odrez razvoda za jaškom</t>
  </si>
  <si>
    <t>- EU konus DN80, L=130 mm - 1x</t>
  </si>
  <si>
    <r>
      <t>- FFK 90°</t>
    </r>
    <r>
      <rPr>
        <sz val="12"/>
        <rFont val="Calibri"/>
        <family val="2"/>
        <charset val="238"/>
      </rPr>
      <t xml:space="preserve"> DN80</t>
    </r>
    <r>
      <rPr>
        <sz val="11"/>
        <rFont val="Calibri"/>
        <family val="2"/>
        <charset val="238"/>
      </rPr>
      <t xml:space="preserve"> - 1x</t>
    </r>
  </si>
  <si>
    <t>- FFR kos DN80/50, L=200 m - 1x</t>
  </si>
  <si>
    <t>- Končnik PE 100 SDR 17 d63 s prirobnico - 1x</t>
  </si>
  <si>
    <t>- elektrovarilni spoj končnika in nove PE cevi d63 - 1x</t>
  </si>
  <si>
    <t>Dobava in vgradnja zaščitne cevi ob prehodi skozi temelj v objekt kot Stigmaflex fi125</t>
  </si>
  <si>
    <t>Predizolirana večplastna cev za sanitarno toplo in hladno vodo komplet s fazonskimi kosi, z izdelavo potrebnih prebojev in utorov ter vsem tesnilnim materialom. Večje premere v palicah je potrebno izolirati ročno in niso predizolirane. Vsa vidna inštalacija mora biti izvedena iz palic in črno toplotno izolacijo kot npr. Keiflex ST</t>
  </si>
  <si>
    <t>Dobava in vgradnja inox press cevi za kuhinjo z vsemi fazonskimi kosi izdelavo stenskih prebojev in utorov ter toplotno izolacijo kot npr. Keiflex ST</t>
  </si>
  <si>
    <t>fi15x1 + TI 9 mm</t>
  </si>
  <si>
    <t>fi22x1,2 + TI 9 mm</t>
  </si>
  <si>
    <t>fi28x1,2 + TI 9 mm</t>
  </si>
  <si>
    <t>fi35x1,5 + TI 13 mm</t>
  </si>
  <si>
    <t>fi42x1,5 + TI 13 mm</t>
  </si>
  <si>
    <t>Dobava in vgrdnja krogličnih zapornih ventilov za pitno vodo z metulčkom kot npr. Herz. Namestitev na priključke vode kuhinje</t>
  </si>
  <si>
    <t>Dobava in vgrdnja krogličnih zapornih ventilov za pitno vodo z dolgo ročko kot npr. Herz. Za namestitev na različne odseke, za ločevanje sklopov foznosti izvedbe. Lokacije določiti glede na dejansko dogovorjeno faznost ob določenem terminskem planu izvajanja izbranega izvajalca.</t>
  </si>
  <si>
    <t>Dobava in vgradnja podometne kovinske omarice v beli barvi dimenzije 30x30x11 cm s ključavnico</t>
  </si>
  <si>
    <t>Plin kuhinja</t>
  </si>
  <si>
    <t>Obstoječa kuhinja uporablja za kuhanje zemeljski plin. Pred kuhinjo je zgrajen plinski priključek, s požarno pipo, regulatirjem tlaka in plinomerom. Plinomer je dimenzije G16, s priključkom DN40. Od plinomera je voden razvod iz jeklenih cevi DN50 vidno na prostem v dolžini ca. 15 m. Pred vstopom cevi v kuhinjo je nameščen varnostni sklop. Takoj za varnostnim sklopom razvod zavije pod stropom v kuhinjo in od tam v tla in v tleh do plinskih porabnikov. S prenovo kuhinje se ohrani pretežni del plinske inštalacije voden zunaj, plinska inštalacija vodena v kuhinji pa se obnovi v celoti. Zaradi visokih tlačnih izgub na obstoječem plinomeru G16, se le ta zamenja z novim dimenzije G25. Plinomer se priključuje na razvod dimenzije DN50. Obstoječ razvod plina je potrebno prestaviti od stene za 15 cm, saj bo tam nameščena toplotna izolacija, Pred vstopom cevi v kuhinjo se namesti nov varnostni sklop. Od varnostnega sklopa se izvede nov inox razvod, kateri se vodi v kuhinjo v tla in v tleh do vseh predvidenih mest za priključevanje na plinske porabnike. Vsak plinski priključek se zaključi z zapornim plinskim ventilom.</t>
  </si>
  <si>
    <t>Zapiranje plina, spuščanje iz sistema in izpihovanje za varno delo</t>
  </si>
  <si>
    <t>Demontaža obstoječega varnostnega sklopa z očičenjem</t>
  </si>
  <si>
    <r>
      <t>Premik plinskega razvoda vodenega na prostem v dolžini ca. 15 m (15 cm od stene). Odrez na mestu vstopa pod strop (obstoječ razvod preko dveh kolen, nov preko enega), namestitev novih obešal, prestavirev razvoda ter priključevanje na odrezan del inštalacije z varjenjem preko 90</t>
    </r>
    <r>
      <rPr>
        <sz val="11"/>
        <rFont val="Calibri"/>
        <family val="2"/>
        <charset val="238"/>
      </rPr>
      <t xml:space="preserve">° loka. </t>
    </r>
    <r>
      <rPr>
        <sz val="11"/>
        <rFont val="Calibri"/>
        <family val="2"/>
        <charset val="238"/>
      </rPr>
      <t>Izdelava novega priključka dimenzije DN50 za namestitev novega zapornega ventila pred plinomerom</t>
    </r>
  </si>
  <si>
    <t>Dobava in vgradnja varnostnega sklopa za kuhinje za nadzorovanje varnega odvajanja plinov v skladu z DVGW G 631. Ustreza kot npr. Dungs DKS/230 VAC/Rp2" sestavljen iz:</t>
  </si>
  <si>
    <t>- nadzorni panel MPA 4122 ECS, DVGW delovni list G631 (A)</t>
  </si>
  <si>
    <t>- dvojni el. magnetni ventil z varnostnim preverjanjem</t>
  </si>
  <si>
    <t>- krogelni ventil s termičnim varovalom</t>
  </si>
  <si>
    <t>- tlačno stikalo, set KS A2-7 (komplet stikal za dve napi)</t>
  </si>
  <si>
    <t>- detektor plina z montažo na strop in kabliranjem</t>
  </si>
  <si>
    <t>- avtomatika</t>
  </si>
  <si>
    <t>- montaža, ožičenje, zagon, testiranje</t>
  </si>
  <si>
    <t>- tesnilni, montažni in pritrdilni material</t>
  </si>
  <si>
    <t>- zaporni ventil za plin DN50</t>
  </si>
  <si>
    <t>Povezovalne cevi od varnostnega sklopa do plinskih porabnikov. Od varnostnega sklopa razvod preide skozi steno v kuhinjo, se vodi v tlak in v tlaku do plinskih porabnikov.</t>
  </si>
  <si>
    <t>Dobava in vgradnja jeklenih plinskih cevi sistem press z vsemi fazonskimi kosi, delno vodeno vidno in delno v tlaku. Vsem montažnim in tesnilnim materialom. Razvod voden v tlaku skladno z DVGW z zaščitno izolacijo in obbetoniranjem.</t>
  </si>
  <si>
    <t>DN50 - vodeno vino</t>
  </si>
  <si>
    <t>DN50 - vodeno v tlaku</t>
  </si>
  <si>
    <t>Izdelava plinskih odcepov iz tal dimenzije DN50 ter navojni prehod na plinski ventil DN25 s termičnim varovalom - konvektomat</t>
  </si>
  <si>
    <t>Izdelava plinskih odcepov iz tal dimenzije DN50 ter navojni prehod na plinski ventil DN20  s termičnim varovalom</t>
  </si>
  <si>
    <t>Jeklena brezšivna cev po SIST EN 10220 in SIST EN 1775, kompletno s cevnimi loki R=1,5d, prehodnimi kosi, skupaj s potrebnim varilnim in pritrdilnim materialom, ter dodatkom za razrez. Upoštevati ves obešalni in pritrdilni material.</t>
  </si>
  <si>
    <t>Tlačni in tesnostni preizkus vse plinske inštalacije</t>
  </si>
  <si>
    <t>Meritve tlaka na mestih plinskih trošil</t>
  </si>
  <si>
    <t>Izdelava stenskih prebojev in utorov s suhim ali mokrim vrtanjem/rušenjem v opeko, penjen beton, AB konstrukcijo, mavčne stene,.. Z zaščito pred škropljenjem vode ali prašenja, odvozom ruševin na trajno deponijo, čiščenje po končanih delih. Za sklope, kjer to ni posebaj navedeno v posameznih postavkah.</t>
  </si>
  <si>
    <t>Požarni prehodi - ca. 10 prehodov vodovodnih cevi skozi zid požarnega sektorja. Potrebna obdelav pooblaščenega izvajalca s certificiranimi materiali</t>
  </si>
  <si>
    <t>Priključevanje odtočne cevi fi 75 na obstoječe betonske jaške. Izdelava preboja ter tesnenje preboja.</t>
  </si>
  <si>
    <t>Dobava in vgradnja fasadnih rešetk inox izvedbe za odduhe kanalizacije - fasadni odduh</t>
  </si>
  <si>
    <t>Dobava in vgradnja PVC pretočnega ali končnega sifona s priključkom in iztokom fi50 z inox rozezo dimenzije 150x150</t>
  </si>
  <si>
    <t>Dobava in vgradnja strešnih oddušnikov kanalizacijskih razvodov z manšeto za varjenje na ravne strehe kot npr. Sika. Komplet z montažo usposabljenjega krovca</t>
  </si>
  <si>
    <t>Dobava in vgradnja talnega sifona inox izvedbe za kuhinje s talno pohodno rešetko, odtočnim priključkom dimenzije fi75 z zalitim odtokom z vodo za preprečavanje smradu. Ustreza kot npr. Kogast</t>
  </si>
  <si>
    <t>1600x325x150 mm, odtok fi75</t>
  </si>
  <si>
    <t>1200x350x150 mm, odtok fi75</t>
  </si>
  <si>
    <t>625x425x150 mm, odtok fi75</t>
  </si>
  <si>
    <t>Priključevanje nove kanalizacije kuhinje na obstojel odtok do lovica maščob. Priključevanje v kuhinji</t>
  </si>
  <si>
    <t>Dobava in vgradnja črpališča odpane vode za dvig na nivo gravitacijskega odvodnjavanja vode. Ustreza kot npr. Grundfos Sololift 2. Priključevanje stranišča in umivalnika. Ustreza tip CWC-3</t>
  </si>
  <si>
    <r>
      <t xml:space="preserve">Dobava in vgradnja tlačnih cevi z vsemi fazonsmimi kosi ter spojnim materialom za dvig fekalnih vod s termičnim spajanjem ali lepljenjem s priklopom na črpalni set. Upoštevati ves tesnilni in obešalni material. </t>
    </r>
    <r>
      <rPr>
        <i/>
        <sz val="11"/>
        <rFont val="Calibri"/>
        <family val="2"/>
        <charset val="238"/>
      </rPr>
      <t>Vse priključke potrebno prilagoditi po detajlih dobavitelja opreme</t>
    </r>
  </si>
  <si>
    <t>fi36</t>
  </si>
  <si>
    <t xml:space="preserve">Dobava in vgradnja kompaktnih ploščatih radiatorjev iz jeklene pločevine debeline 1,25 mm po DIN1541 (kot npr. proizvod VOGEL &amp; NOOT tip K, KORADO,..), s stranskim priključkom, za dvocevni sistem ogrevanja, končno belo barvani, zaporni čepi, odzračni čepi, reducirni komadi, stranski in zgornji pokrovi, tesnila, pomožni in pritrdilni material za montažo ter priklopom na cevni razvod ter stenske konzole. </t>
  </si>
  <si>
    <t>22K/900/1200</t>
  </si>
  <si>
    <t>22K/600/1000</t>
  </si>
  <si>
    <t>21K-S/900/400</t>
  </si>
  <si>
    <t>21K-S/900/600</t>
  </si>
  <si>
    <t>Dobava in vgradnja termostatski radiatorski ventil z avtomatsko omejitvijo pretoka z vsem tesnilnim in montažnim materialom. Termostatski radiatorski ventil Eclipse F ima integriran omejevalnik pretoka, ki prepreči prevelike pretoke. Želen pretok nastavimo neposredno na samem ventilu z zasukom. Nastavljena vrednost ne bo presežena četudi se spremeni obremenitev sistema zaradi zapiranja ventilov ali jutranjega zagona. Ventil regulira pretok neodvisno od tlačne razlike. V skladu z DIN EN 215 del 1. Tesnjenje termostatskega vložka z dvema tesniloma iz EPDM-a. Zamenjava vložka ali zunanjega tesnila je možna pod tlakom. Možna predelava v ventil s prednastavitvijo. Spoj na termostatsko glavo je preko navojnega priključka M30x1,5. Nastavitev pretoka od 10 do 150 l/h, minimalna potrebna tlačna razlika 10 kPa (10-100 l/h) oz 15 kPa (100-150 l/h), maksimalna tlačna razlika 60 kPa , ustreza proizvod kot npr.:IMI HEIEMEIER, tip ECLIPSE-F</t>
  </si>
  <si>
    <t>ECLIPSE-F DN 15</t>
  </si>
  <si>
    <t>Dobava, namestitev in nastavitev termostatska glava tip B, v skladu z DIN EN 215 del 1, z vgrajenim tipalom in priključkom na telo ventila z navojno matico M30x1,5. Zaščitena proti kraji, odporna na udarce in upogibanje do sile min. 1000 N in zaščitena pred nepooblaščenim spreminjanjem nastavne vrednosti, s kapljevino napolnjen termostat in z zaščito proti zmrzali, ustreza proizvod kot npr: IMI HEIMEIER, tip B</t>
  </si>
  <si>
    <t>Dobava in vgradnja radiatorskih zapiral, ustreza proizvod kot npr.: IMI HEIMEIER, tip REGUTEC dimenzije DN15, z vsem montažnim in tesnilnim materialom</t>
  </si>
  <si>
    <r>
      <t xml:space="preserve">Dobava, vgradnja in nastavitev tlačno neodvisen ventil za hidravlično uravnoteženje in regulacijo z vsem tesnilnim in montažnim materialom. Dobavi se samo ventil z nastavitvijo. Ventil z motornim pogonom dobavljen v sklopu konvektorja. </t>
    </r>
    <r>
      <rPr>
        <i/>
        <sz val="11"/>
        <rFont val="Calibri"/>
        <family val="2"/>
        <charset val="238"/>
      </rPr>
      <t>Funkcije: ON/OFF regulacija, nastavitev pretoka, regulacija tlačne razlike, zaporna funkcija (se ne koristi, samo uravnoteženje).</t>
    </r>
    <r>
      <rPr>
        <sz val="11"/>
        <rFont val="Calibri"/>
        <family val="2"/>
        <charset val="238"/>
      </rPr>
      <t xml:space="preserve"> Ventil je opremljen z merilnimi priključki za meritev pretoka, temperature in zastojnega tlaka. </t>
    </r>
    <r>
      <rPr>
        <i/>
        <sz val="11"/>
        <rFont val="Calibri"/>
        <family val="2"/>
        <charset val="238"/>
      </rPr>
      <t>Spoj na pogon je preko navojnega priključka M30x1,5</t>
    </r>
    <r>
      <rPr>
        <sz val="11"/>
        <rFont val="Calibri"/>
        <family val="2"/>
        <charset val="238"/>
      </rPr>
      <t>. Z navojnim priključkom PN 16, za delovno temperaturo od 0°C do 90°C, maks. tlačna razlika 400 kPa. Material: Ametal in nerjavno jeklo za visoko odpornost proti koroziji.  Ustreza proizvod kot npr.: IMI TA, tip TA-COMPACT-P</t>
    </r>
  </si>
  <si>
    <t>DN 15: 88 - 470 l/h</t>
  </si>
  <si>
    <t>DN 20: 210 - 1150 l/h</t>
  </si>
  <si>
    <t>Dobava in vgradnja cevi iz ogljikovega jekla za hladilne sisteme press izvedba za konvektorski razvod z vsemi fazonskimi kosi in izdelavo prebojev skozi steno ter vsem pritrdilnim in obešalnim materialom. Dobava in namestitev toplotne izolacije.</t>
  </si>
  <si>
    <t>Jeklena srednje-težka navojna cev po SIST EN 10255 (DIN 2440), material St-33, z varilnim, pritrdilnim in tesnilnim materialom, varilnimi loki in dodatkom za razrez. (Vsi prehodni kosi (reducirke) morajo biti standardni proizvod (kovano). Preoblikovanje cevi, varjenje cevi v cev ni dovoljeno). Barvanje s temeljno barvo 2x ter namestitvijo protikondenčne toplotne izolacije - povezava hladilni agregat. Upoštevati ves obešalni in vijačni material ter izdelavo stenskih prebojev</t>
  </si>
  <si>
    <t>DN100 + TI38 mm</t>
  </si>
  <si>
    <t>DN65 + TI25 mm</t>
  </si>
  <si>
    <t>Alu oklep + volna 50 mm - ves vidno voden rarvod na strehi</t>
  </si>
  <si>
    <t>Zaporni ventil DN65 prirobnične izvedbe s proti prirobnicami, tesnili in vijačnim materialom</t>
  </si>
  <si>
    <t>Dobava in vgradnja nepovratnega ventila dimenzije DN65 prirobnične izvedba s protiprirobnicami, tesnili in vijačnim materialom.</t>
  </si>
  <si>
    <t>Dobava in vgradnja čistilnega kosa dimenzije DN65 prirobnične izvedba s protiprirobnicami, tesnili in vijačnim materialom.</t>
  </si>
  <si>
    <t>Izpustna pipa DN20</t>
  </si>
  <si>
    <t>Termomanometer 0-4 bar in 0-120C</t>
  </si>
  <si>
    <t>Gumi kompenzatorji DN65 prirobnične izvedbe s proti prirobnicami, tesnili in vijačnim materialom</t>
  </si>
  <si>
    <t>Mešanica glikol voda 30/70</t>
  </si>
  <si>
    <t>Jeklena srednje-težka navojna cev po SIST EN 10255 (DIN 2440), material St-33, z varilnim, pritrdilnim in tesnilnim materialom, varilnimi loki in dodatkom za razrez. (Vse prehodni kosi (reducirke) morajo biti standardni proizvod (kovano). Preoblikovanje cevi, varjenje cevi v cev ni dovoljeno). Barvanje s temeljno barvo 2x ter namestitvijo toplotne izolacije - povezava za klimate. Upoštevati ves obešalni in vijačni material ter izdelavo stenskih prebojev</t>
  </si>
  <si>
    <t>DN20 + TI 13 mm</t>
  </si>
  <si>
    <t>DN40 + TI 25 mm</t>
  </si>
  <si>
    <t>DN50+ TI 25 mm</t>
  </si>
  <si>
    <t>DN65 + TI 32 mm</t>
  </si>
  <si>
    <t>DN65 + TI 13 mm + mineralna volna + Alu okep</t>
  </si>
  <si>
    <t>DN100 + TI 38 mm</t>
  </si>
  <si>
    <t>Montaža obstoječih klimatskih naprav - zunanje in notranje enote. Večinoma so vse klime (enojček) 2,5 -3,5 kW, razen treh, ki so dvojček. Upoštevati dobavo novih stenkih konzol ter montažnega materiala. Zunanje emote se montirajo na steno višjega dela učilnic. Priključevanje na nove Cu razvode, elektro krmilni priklop. Dopolnjevanje plina različnega tipa (407A, 410A, R32). Čiščenje notranjih enot - filter, dezinfekcija ter testiranje delovanja - zagon.</t>
  </si>
  <si>
    <r>
      <t>Dobava in postavitev hladilnega agregata zrak voda hladilne moči 69,83 kW pri režimu 7/12</t>
    </r>
    <r>
      <rPr>
        <sz val="11"/>
        <rFont val="Calibri"/>
        <family val="2"/>
        <charset val="238"/>
      </rPr>
      <t>°C in zunanji tem 32°C, Pel=23,49kW (400V) s tovarniško prigrajeno obtočno črpalko, krmiljenjem priprave hladilne vode v hranilniku, elektro delom na agregatu, merjenje povratne vode na povratnem vodu, super tiha izvedba kompresorjev in difuzorjev ventilatorjev, antivibracijske gumjaste nogice, daljinska komandna plošča z ožičenjem do 30 m, AC ventilatorjem. Ustreza kot npr.: MAXA air conditioning HWA1-A 0273. Masa agregata v obratovanju 530 kg dimenzije (LxHxP) mm 1170x2070x1125. Dobava vključno z večfunkcijskim daljinskim upravljalnikom z zaslonom na dotik HI-T2-HI-T2 V145 s komunikacijskim modulom Modbus CM-CM, GI modulom za upravljanje sistema, IS-IS-RS485 serijski vmesnik, kaskadno delovanje agregatov ter vso montažo in ožičenjem z elektro krmilnim materialom. Ostale tehnične karakteristike projektiranega hladilnega agregata so v prilogah projektne dokumentacije, ki je sestavni del načrta in popisa del. V ceni zajeti garancijski zagon pooblaščenega serviserja!</t>
    </r>
  </si>
  <si>
    <t>Dobava in vgradnja jeklene pocinkane konstrukcije za namestitev hladilne naprav na streho. Konstrukcija predvidena iz jeklenih profilov IPE160. V ceni izvedbe konstrukcije je potrebno upoštevati tudi izdelavo delavniških načrtov. V ceni upoštevati tudi pripravo izdelave sedišča na stenah in krpanje po končanih delih (gradbeno)</t>
  </si>
  <si>
    <t>Tlačni preizkus ogrevalnih in hladilnih sistemov s poskusnim zagonom in začetkom obratovanja, ki naj obsega: dopolnjevanje sistemov s hladno vodo, pregled cevi, armatur in opreme.</t>
  </si>
  <si>
    <t>Izolacijo vseh armatur pred kondenzacijo z AC izolacijo debeline 19mm</t>
  </si>
  <si>
    <t>Garancijski zagon ter šolanje uporabnika</t>
  </si>
  <si>
    <t>Požarni prehodi - ca. 20 prehodov cevi ogrevanja in hlajenja skozi zid požarnega sektorja. Potrebna obdelav pooblaščenega izvajalca s certificiranimi materiali</t>
  </si>
  <si>
    <t>Dobava in vgradnja modulne klimatske naprave za prezračevanje učilnic, za zunanjo postavitev. Osnovna enota z direktno gnanima dovodno odvodnima ventilatorjema, z rotacijsko regeneracijsko enoto, celotno filtersko sekcijo na dovodni in odvodni strani, grelno/hladilnim izmenjevalcem z eliminatorjem kapljic, integriranima dušilcema zvoka, integriranim mikroprocesorjem z vgrajenimi funkcijami regulacije pretoka zraka in temperature. Ustreza kot npr.: Komfovent VERSO-R-80-SL-….....-C5.1-O/Sa/Out, ki ga zastopa Agregat d.o.o., Ljubljana</t>
  </si>
  <si>
    <t>Ohišje iz prekrivnih panelnih plošč in revizijskih vrat. Zunanja površina je pocinkane jeklene pločevine prašno barvane v senčeni bež barvi.RAL 7035. Izolacija iz mineralne volne, 50 mm</t>
  </si>
  <si>
    <t>Notranja površina iz galvanizirane pločevine, gladka površina, brez ostrih robov in vijakov.</t>
  </si>
  <si>
    <t>Enota sestoji iz več sekcij, ki so lahko ločljive zaradi lažjega transporta.</t>
  </si>
  <si>
    <t>Enota ima pravokotne kanalske priključke za zvezo z vijaki in drsno objemko.</t>
  </si>
  <si>
    <t>Ventilatorji:</t>
  </si>
  <si>
    <t>Naprava ima direktno gnane aksialno-centrifugalne ventilatorje z merilnikom pretoka na natočnem lijaku ventilatorskega kolesa.</t>
  </si>
  <si>
    <t>Motorji ventilatorjev so IE4 (Super Premium) izvedbe z nizko porabo električne energije in preprosto ter učinkovito brezstopenjsko regulacijo vrtljajev</t>
  </si>
  <si>
    <t>- Sekcija za rekuperacijo toplote:</t>
  </si>
  <si>
    <t xml:space="preserve">naprava je opremljena z rotacijskim regeneratorjem, s povečanim izkoristkom, tip SL/A. </t>
  </si>
  <si>
    <t>Filter:</t>
  </si>
  <si>
    <t>Naprava je opremljena z vrečastim filtrom F7 na dovodni in M5 na odvodni strani</t>
  </si>
  <si>
    <t>Integrirana dušilca zvoka na strani dovoda ter odvoda zraka v / iz prostora, z vrati za lažji dostop pri vzdrževanju kulis, dolžina kulis 900 mm, širina 200 mm.</t>
  </si>
  <si>
    <t>Elekto krmilna omara Komfovent C5.1</t>
  </si>
  <si>
    <t>Integrirana v napravo z daljinskim posluževalnim panelom, ki omogoča upravljanje z vsemi funkcijami naprave v slovenskem jeziku. Panel je lahko od naprave oddaljen do 150 m (4x0,22 mm2 ali UTP cat.E5 kabel) , vključno z dobavo in vgradnjo komunukacijskega kabla do 150 m. Lokacijo določi uporabnik.</t>
  </si>
  <si>
    <t>Oprema na osnovi tovarniško razvitega mikroprocesorja krmili in regulira temperature, pretoke zraka in druge funkcije</t>
  </si>
  <si>
    <t>Serijsko vgrajen WEB server, Modbus, BACnet vmesnik</t>
  </si>
  <si>
    <t>Elektro krmilni elementi:</t>
  </si>
  <si>
    <t>Tipalo zunanje temperature, kanalsko tipalo na dovodu,  temperaturno tipalo odvodnega zraka, frekvenčnik za rekuperacijsko kolo, merilni sondi pretoka zraka, terminal za nastavitev pretoka zraka, temperature, krmilnih funkcij, kontrola umazanosti filtrov z ponastavitvijo ob menjavi, prosti kontakt za požarni izklop, prosto nočno pohlajevanje v letnem režimu, temperaturna kompenzacija.</t>
  </si>
  <si>
    <t>Naprava ima energijski razred "A" po EUROVENT</t>
  </si>
  <si>
    <r>
      <t xml:space="preserve">Tehnični podatki po </t>
    </r>
    <r>
      <rPr>
        <b/>
        <sz val="11"/>
        <color indexed="8"/>
        <rFont val="Calibri"/>
        <family val="2"/>
        <charset val="238"/>
      </rPr>
      <t>EUROVENT</t>
    </r>
    <r>
      <rPr>
        <sz val="11"/>
        <color indexed="8"/>
        <rFont val="Calibri"/>
        <family val="2"/>
        <charset val="238"/>
      </rPr>
      <t xml:space="preserve"> in RLT:</t>
    </r>
  </si>
  <si>
    <t xml:space="preserve"> Dovodni ventilator (dva vzporedna ventilatorja):</t>
  </si>
  <si>
    <t xml:space="preserve"> - 17500 m3/h</t>
  </si>
  <si>
    <t xml:space="preserve"> - 400 Pa</t>
  </si>
  <si>
    <t xml:space="preserve"> - 2x5 (2x3,24) kW ; SFP3 razred (EN16798-3)</t>
  </si>
  <si>
    <t>Odvodni ventilator (dva vzporedna ventilatorja):</t>
  </si>
  <si>
    <t xml:space="preserve"> - 2x3,4 (2x2,74) kW ; SFP3 razred (EN16798-3)</t>
  </si>
  <si>
    <t>Rotacijski izmenjevalnik toplote</t>
  </si>
  <si>
    <t xml:space="preserve"> - izkoristek 83,5 % pri projektnih parametrih</t>
  </si>
  <si>
    <t xml:space="preserve">Vrnjena energija: Q tot= 214 kW; Qsens= 172,2 kW; Q lat= 41,8 kW; </t>
  </si>
  <si>
    <t>Zimski podatki: zunanji zrak -13°C / 90% rH ; prostor: 22°C / 40% rH</t>
  </si>
  <si>
    <t>Letni podatki: zunanji zrak 32°C / 45% rH ; prostor: 26°C / 50% rH</t>
  </si>
  <si>
    <t>Sekcija z glikolskim izmenjevalcem, dvocevni sistem (change-over). Qh=51,9 kW, Qg =45,9 kW, režim medija 50/40°C pozimi in 8/14°C poleti</t>
  </si>
  <si>
    <t xml:space="preserve"> - Medij: mešanica glikol/voda v volumenskem razmerju 30/70%</t>
  </si>
  <si>
    <t>Dimenzije naprave:</t>
  </si>
  <si>
    <t xml:space="preserve"> - velikost 4985 x 2300 x 2420 mm (d x š x v)</t>
  </si>
  <si>
    <t xml:space="preserve"> - teža 2873 kg brez tekočin</t>
  </si>
  <si>
    <t>Električni priključek ~400V / 50Hz / 3-phase / 5x6mm² /32A</t>
  </si>
  <si>
    <t>Standardna oprema</t>
  </si>
  <si>
    <t xml:space="preserve"> - zaporne žaluzije s prigrajenim EM pogonom na svežem in odpadnem zraku</t>
  </si>
  <si>
    <t xml:space="preserve"> -nosilni okvir naprave h=125 mm, nastavljive nogice</t>
  </si>
  <si>
    <t xml:space="preserve">- tehnična dokumentacija z vsemi atesti, </t>
  </si>
  <si>
    <t>Dodatna oprema:</t>
  </si>
  <si>
    <t>Streha naprave po vsej tlorisni površini, zajemni oz. izpušni okrov, tropotni mešalni ventil grelnika/hladilnika s pripadajočim elektromotornim pogonom</t>
  </si>
  <si>
    <t>- montaža, sestavljanje v celoto, priklop kanalske mreže</t>
  </si>
  <si>
    <t xml:space="preserve"> - nastavitev in zagon naprave s strani pooblaščenega serviserja</t>
  </si>
  <si>
    <t>Dobava in postavitev kompaktne klimatske naprave za prezračevanje pisarne, za dovod in odvod zraka v izoliranem ohišju za notranjo montažo, stropna izvedba s posluževanjem od spodaj. Ustreza kot npr.: KOMFOVENT Verso R 2000 F W/DH F7/M5 C5.1, ki ga zastopa Agregat d.o.o., Ljubljana in vključuje:</t>
  </si>
  <si>
    <t xml:space="preserve"> -dovodni in odvodni ventilator z IE4 (Super Premium) motorji, z možnostjo nastavitve konstantnega  pretoka zraka</t>
  </si>
  <si>
    <t xml:space="preserve"> -rotacijski regenerator s povečanim učinkom, tip SL/A, izkoristek pri projektnih parametrih nad 85%</t>
  </si>
  <si>
    <t xml:space="preserve"> -panelna filtra , dovod F7 in odvod M5,</t>
  </si>
  <si>
    <t xml:space="preserve"> -vodni grelnik / hladilnik, kanalski</t>
  </si>
  <si>
    <t xml:space="preserve"> -zapiralna loputa za zunanji zrak, z EM pogonom z vzmetnim zapiranjem </t>
  </si>
  <si>
    <t xml:space="preserve"> -zapiralna loputa za odvedeni zrak, z EM pogonom </t>
  </si>
  <si>
    <t xml:space="preserve"> -kanalsko temperaturno tipalo</t>
  </si>
  <si>
    <t>Naprava mora biti v skladu z ErP2018  direktivami, energijski razred A+ po EUROVENT</t>
  </si>
  <si>
    <t>Dovodni ventilator:</t>
  </si>
  <si>
    <t>Pretok zraka: 1500 m3/h</t>
  </si>
  <si>
    <t>Dp ekst.: 330 Pa</t>
  </si>
  <si>
    <t>Moč EM:  660 W</t>
  </si>
  <si>
    <t>Odvodni ventilator:</t>
  </si>
  <si>
    <t>Dp ekst.: 280 Pa</t>
  </si>
  <si>
    <t>Vodni grelnik/hladilnik, kanalski, DHCW-355:</t>
  </si>
  <si>
    <t>Pgr = 3,7 kW ,režim medija 50/40°C, temperatura zraka za grelcem min. 24°C, Phl = 3,9 kW ,režim medija 8/14°C, temperatura zraka za hladilcem 20°C, medij glikol/voda (30/70%), vključno tropotni mešalni ventil z odgovarjajočim elektromotornim pogonom.</t>
  </si>
  <si>
    <t>Mere naprave :</t>
  </si>
  <si>
    <t>Dolžina (mm): 2060</t>
  </si>
  <si>
    <t>Širina (mm): 1210</t>
  </si>
  <si>
    <t>Višina (mm): 527</t>
  </si>
  <si>
    <t>Kompleten regulacijski sistem za klimatsko napravo z naslednjimi posebnimi funkcijami:</t>
  </si>
  <si>
    <t xml:space="preserve"> -regulacija hitrosti dovodnega in odvodnega ventilatorja, ki omogoča nastavitev konstantnega ali variabilnega v odvisnosti od tlaka v kanalih pretoka zraka</t>
  </si>
  <si>
    <t xml:space="preserve"> -sistem regulacije temperature dovodnega ali odvodnega zraka, ki samodejno prilagodi karakteristiko delovanja grelnika ali hladilnika</t>
  </si>
  <si>
    <t xml:space="preserve"> - tedenski urnik za poljubno nastavitev vklopa klimata in intenzivnosti delovanja</t>
  </si>
  <si>
    <t xml:space="preserve"> - vhod za priklop požarne zaščite s funkcijo ročnega reseta,</t>
  </si>
  <si>
    <t xml:space="preserve"> - nizkonapetostni krmilni panel C5.1, ekran na dotik za vgradnjo v poljuben prostor oddaljen do 150 m, s funkcijami: preklop med 5 poljubno nastavljivimi režimi delovanja, delovanje preko tedenskega urnika, korekcija temperature, samodiagnostični alarmni sistem, prosto pohlajevanje v letnem režimu, temperaturna kompenzacija, vključno z dobavo in vgradnjo komunukacijskega kabla do 150 m. Lokacijo določi uporabnik.</t>
  </si>
  <si>
    <t xml:space="preserve"> - uporabniški meni v slovenskem jeziku</t>
  </si>
  <si>
    <t xml:space="preserve"> -serijski vmesnik za WEB Server, MOD Bus, BAC Net protokole</t>
  </si>
  <si>
    <t xml:space="preserve"> -kanalski dušilnik zvoka AGS-355-100-900-M, 2 kosa</t>
  </si>
  <si>
    <t>Vključno z zagonom s strani pooblaščenega serviserja ter poučitev stranke o delovanju sistema</t>
  </si>
  <si>
    <t>Odklop in demontaža obstoječega krmilnika za krmiljenje primarnega dela toplotne postaje za ogrevanje in pripravo tople sanitarne vode (predvidena je vgradnja novega krmilnika). Prav tako se demontira in odstrani celoten sistem krmiljenja sekundarnega dela ogrevanja in priprave tople sanitarne vode (krmilnik, elektro krmilne povezave, tipala).</t>
  </si>
  <si>
    <t>Dobava in montaža novega krmilnika za krmiljenje primarnega dela toplotne postaje 1x ogrevanje in 1x priprava tople sanitarne vode - ločena prenosnika toplote. Namesti se nov krmilnik ECL 310 + ECA 32 + podnožje za montažo z elektrokrmilnimi priklopi obstoječih signalov (2x kalorimeter, 2x kombiniran ventil, 2x varnostni termostat, 4x temperaturno tipalo, znanje tipalo..)</t>
  </si>
  <si>
    <t>Dobava in vgradnja tlačnih senzorjev s pretvornikom 0-10 V s kablom dolžine 20m za merjenje tlaka primarnega in sekundarnega dela toplotne postaje ter priključevanje na krmilnik ECL 310.</t>
  </si>
  <si>
    <t>Dobava in vgradnja temperaturnega tipala Pt 500 s kablom dolžine 5 m na povratnem vodu primarnega dela ogrevanja in priprave tople sanitarne vode, z navaritvijo navojnega nastavka ter tulko.</t>
  </si>
  <si>
    <t>Sekundarni del toplotne postaje - ogrevanje in priprave tople sanitarne vode (TSV)</t>
  </si>
  <si>
    <t>Obstoječa sekundarna dela toplotne postaje se odstrnita do izmenjevalca oz. tipal in varnostnega termostata. Od tam pa se zgradi nov del toplotne postaje v celoti.</t>
  </si>
  <si>
    <t>Priprava mest na obstoječih ceveh sekundarnega dela ogrevanja za priključitev novih cevi dimenzije</t>
  </si>
  <si>
    <t>DN125 - črna cev, priprava za varjenje</t>
  </si>
  <si>
    <t>DN32 - pocinkana cev, priprava navojev</t>
  </si>
  <si>
    <t>Dobava in vgradnja zapornih navojnih krogličnih in prirobničnih ventilov za ogrevanje in pitno vodo kot npr. Kovina z vsem tesnilnim in montažnim materialom. Pri prirobnični izvedbi s proti prirobnicami, tesnili ter vijačnim materialom.</t>
  </si>
  <si>
    <t>DN125</t>
  </si>
  <si>
    <t>Dobava in vgradnja razdelilca/zbiralca ogrevanja dimenzije DN150, dolžine 1,5 m. Vsak s po šestimi priključki. Stranski priključek 1x DN125, zgornji priključki 1xDN80, 1xDN65, 1xDN32, 1x DN25 in 1x DN65. Na dni priključek za izpist DN20, zunanji navoj. Vključno z nosilno konstrukcijo za pritrditev na tla. Priključke pripraviti z navoji oz. prirobnicami za namestitev zapornih venilov. Vsi ogrevalni krogi morajo imeti v razdelilec uvarjen del kolena, za usmeritev toka ogrevne vode. Razdelilec zbiralec se toplotno izolira z izolacijo iz mehke mineralne volne debeline 50 mm in zaščiti z Alu oklepom.</t>
  </si>
  <si>
    <t>Jeklena srednje-težka navojna cev po SIST EN 10255 (DIN 2440), material St-33, z varilnim, pritrdilnim in tesnilnim materialom, varilnimi loki in dodatkom za razrez. (Vse prehodni kosi (reducirke) morajo biti standardni proizvod (kovano). Preoblikovanje cevi, varjenje cevi v cev ni dovoljeno. Barvanje s temeljno barvo 2x ter namestitvijo toplotne izolacije. Upoštevati ves obešalni material.</t>
  </si>
  <si>
    <t>DN125 + izolacija (mineralna volna 65 mm + Alu oklep)</t>
  </si>
  <si>
    <t>DN100 +     + izolacija (AC izolacija 19 mm + mineralna volna 40 mm + Alu oklep)</t>
  </si>
  <si>
    <t>DN80  + izolacija (mineralna volna 50 mm + Alu oklep)</t>
  </si>
  <si>
    <t>DN65   + izolacija (mineralna volna 50 mm + Alu oklep)</t>
  </si>
  <si>
    <t>DN50    + izolacija (AC izolacija 13 mm + mineralna volna 30 mm + Alu oklep)</t>
  </si>
  <si>
    <t>DN32 + izolacija (mineralna volna 30 mm + Alu oklep)</t>
  </si>
  <si>
    <t>Navaritev navojnih nastavkov 1/2" za možnost vstavitve tipal po načrtu oz. uskladiti z dobaviteljem krmilne opreme ter mest za termo-manometer, polnilne pipe in podobno. Predvideno ca. 40 mest</t>
  </si>
  <si>
    <t>Dobava in vgradnja inox press cevi za sanitarno pitno vodo z vsemi foazonskimi kosi, tesnilnim in obešalnim materialom</t>
  </si>
  <si>
    <t>DN32 + AC toplotna izolacija debeline 32mm</t>
  </si>
  <si>
    <t>DN40 + AC toplotna izolacijo debeline 19 mm (dovod hladne vode)</t>
  </si>
  <si>
    <t>DN40 + AC toplotna izolacijo debeline 19 mm (TSV)</t>
  </si>
  <si>
    <t>Dobava in vgradnja lovilcev nečistoč navojnih  in prirobničnih za ogrevanje z vsem tesnilnim in montažnim materialom. Pri prirobnični izvedbi s proti prirobnicami, tesnili ter vijačnim materialom.</t>
  </si>
  <si>
    <t>Dobava in vgradnja nepovratnih ventilov navojne in prirobnične izvedbe za ogrevanje  z vsem tesnilnim in montažnim materialom. Pri prirobnični izvedbi s proti prirobnicami, tesnili ter vijačnim materialom.</t>
  </si>
  <si>
    <t>Dobava in vgradnja prenosnika toplote za ločevanje sistema medija voda/glikol z vsem montažnim in tesnilnim materialom, holandci s tesnili ter toplotno izolacijo. Potrebno namestiti dodatno toplotno izolacijo iz sintetičnega kavčuka debeline 13 mm za preprečevanje kondenzacije. Ustreza kot npr. Alfa Laval</t>
  </si>
  <si>
    <t>Alfa Laval CB112-62H</t>
  </si>
  <si>
    <t>Alfa Laval CB110-30M</t>
  </si>
  <si>
    <t>Dobava in vgradnja frekvenčne črpalke z izolacijo, holandci, tesnili, priti prirobnicami s tesnili in vijačnim materialom</t>
  </si>
  <si>
    <t>WILO Stratos 65/1-9 DN65 PN10</t>
  </si>
  <si>
    <t>WILO Stratos 50/1-6 DN50 PN10</t>
  </si>
  <si>
    <t>WILO Stratos 80/1-12 DN80 PN10</t>
  </si>
  <si>
    <t>WILO Stratos 40/1-4 DN40 PN10</t>
  </si>
  <si>
    <t>Linijski regulacijski ventil z merilnimi priključki in možnostjo popolnega zaprtja navojne in prirobnične izvedbe za ogrevanje  z vsem tesnilnim in montažnim materialom. Pri prirobnični izvedbi s proti prirobnicami, tesnili ter vijačnim materialom.</t>
  </si>
  <si>
    <t>STAF DN80</t>
  </si>
  <si>
    <t>STAD DN40</t>
  </si>
  <si>
    <t>STAD DN25</t>
  </si>
  <si>
    <t>Dobava in vgradnja mešalnega ventila z elektromotornim pogonom navojne izvedbe kot npr.: Samson z vsem montažnim, varilnim in tesnilnim materialom. Pri prirobnični izvedbi s proti prirobnicami, tesnili ter vijačnim materialom.</t>
  </si>
  <si>
    <t>- Tripotni regulacijski ventil tip 3226, DN 25;Kvs vrednost 10;PN 25;z zunanjim navojem;dop. temperatura 150 °C / 300 °F;mešalni ventil;ohišje rdeča litina CC491K;tesnjenje stožca in droga stožca EPDM;s prekrivno matico (K) za električni pogon tip 5857;nazivni hod 6 mm;
Elektromotorni pogon tip 5824-10 izvedba s prekrivno matico (K);regulacijska moč 300 N;hod 6 mm;regulacijska hitrost 18 mm / min;napajalna napetost 230 V AC;50 Hz;Krmiljenje 3 točkovno;</t>
  </si>
  <si>
    <t>- Tripotni regulacijski ventil tip 3226, DN 40;Kvs vrednost 25;PN 25;z zunanjim navojem;dop. temperatura 150 °C / 300 °F;mešalni ventil;ohišje rdeča litina CC491K;tesnjenje stožca in droga stožca EPDM;s prekrivno matico (K) za električni pogon tip 5857;nazivni hod 6 mm;
Elektromotorni pogon tip 5824-20 izvedba s prekrivno matico (K);regulacijska moč 300 N;hod 6 mm;regulacijska hitrost 18 mm / min;napajalna napetost 230 V AC;50 Hz;Krmiljenje 3 točkovno;</t>
  </si>
  <si>
    <t>- Tripotni regulacijski ventil tip 3226, DN 32;Kvs vrednost 16;PN 25;z zunanjim navojem;dop. temperatura 150 °C / 300 °F;mešalni ventil;ohišje rdeča litina CC491K;tesnjenje stožca in droga stožca EPDM;s prekrivno matico (K) za električni pogon tip 5857;nazivni hod 6 mm;
Elektromotorni pogon tip 5824-20 izvedba s prekrivno matico (K);regulacijska moč 300 N;hod 6 mm;regulacijska hitrost 18 mm / min;napajalna napetost 230 V AC;50 Hz;Krmiljenje 3 točkovno;</t>
  </si>
  <si>
    <t>Dobava in vgradnja prehodnega ventila z elektromotornim pogonom navojne izvedbe kot npr.: Samson z vsem montažnim, varilnim in tesnilnim materialom. Pri prirobnični izvedbi s proti prirobnicami, tesnili ter vijačnim materialom.</t>
  </si>
  <si>
    <t>- Tripotni ventil tip 3226, DN 50 PN 25;z zunanjim navojem;dop. temperatura 150 °C / 300 °F;mešalni ventil;ohišje rdeča litina CC491K;tesnjenje stožca in droga stožca EPDM;s prekrivno matico (K) za električni pogon tip 5824-20; nazivni hod 6 mm;
Elektromotorni pogon tip 5824-20 izvedba s prekrivno matico (K);regulacijska moč 300 N;hod 6 mm;regulacijska hitrost 18 mm / min;napajalna napetost 230 V AC;50 Hz;Krmiljenje 3 točkovno;</t>
  </si>
  <si>
    <t>- Tripotni ventil tip 3260, DN 80 PN 25;z zunanjim navojem;dop. temperatura 150 °C / 300 °F;mešalni ventil;ohišje rdeča litina CC491K;tesnjenje stožca in droga stožca EPDM;s prekrivno matico (K) za električni pogon tip 5824-30; nazivni hod 6 mm;
Elektromotorni pogon tip 5824-20 izvedba s prekrivno matico (K);regulacijska moč 300 N;hod 6 mm;regulacijska hitrost 18 mm / min;napajalna napetost 230 V AC;50 Hz;Krmiljenje 3 točkovno;</t>
  </si>
  <si>
    <t>Dobava in vgradnja frekvenčne črpalke z izolacijo, holandci, tesnili, priti prirobnicami s tesnili in vijačnim materialom za sanitarno pitno vodo. Ustreza kot npr. Wilo izvedba "Z"</t>
  </si>
  <si>
    <t>Wilo Stratos-Z 25/1-8 PN10</t>
  </si>
  <si>
    <t>Wilo Stratos Pico-Z 25/1-6 PN10</t>
  </si>
  <si>
    <t>Dobava in vgradnja regulacijskega ventila kot npr. GA-TacoSetter Bypass SD DN20 Kvs 3,3 m3/h - sanitarna voda</t>
  </si>
  <si>
    <t xml:space="preserve"> - V=200l</t>
  </si>
  <si>
    <t xml:space="preserve"> - priključek 11/4"G</t>
  </si>
  <si>
    <t xml:space="preserve"> - V=105l</t>
  </si>
  <si>
    <t xml:space="preserve"> - priključek 1"G</t>
  </si>
  <si>
    <t>Varnostni ventil za sanitarno vodo, odpiranje 6 bar, DN20</t>
  </si>
  <si>
    <t>Varnostni ventil za hladilne sisteme (glikol), odpiranje 3bar dimenzije DN25</t>
  </si>
  <si>
    <t>Dobava in vgradnja bojlerja brez izmenjevalca volumna 1000 l kot npr.: Pilremag (Galmet) SG(S) s trdo izolacijo. Pri naročilu upoštevati priključna mesta in tipala. Vključno z magnezijevo anodo 1" ter elektro glelcem 2x 6kW.</t>
  </si>
  <si>
    <t>Dobava in vgradnja zalogovnika hladu volumna 1000 l s protikondenčno izolacijo 13 mm ter  tipsko mehko izolacijo z zaščitnim plaščem kot npr. Pilremag (Galmet) SG(B), brez izmenjevalca. Pri naročilu upoštevati priključna mesta in tipala.</t>
  </si>
  <si>
    <t>Dobava krmilne regulacije kot npr. Samson Trovis 6611-2 + 3x krmilni modul Trovis 6620 + napajalnik 230VAC/24VDC, 60W kot npr.: MDR-60-24, Mean Well, komplet s programiranjem in vzpostavitev delovanja sistema (5x ogrevalni krog, 2x preklop med ogrevanjem in hlajenje, 1 xpriprava tople sanitarne vode, 1 cirkulacija, spremljanje temperature v bojlerju in hranilniku, povezavanje z regulatorji primarnega dela ogrevanja in regulatorjem hladilnega agregata preko lon kabla. Dobava vseh senzorjev s tulkami. Vse lokacije postavitve tipal uskladiti z monterjem toplotne postaje na lokaciji</t>
  </si>
  <si>
    <t>Avtomatski odzračni lonček s servisnim nepovratnim ventilom za ogrevalne sisteme</t>
  </si>
  <si>
    <t>Termometer za merjenje temperature cirkulacijske vode 0-90°C</t>
  </si>
  <si>
    <t>Polnjenje in odzračevanje sistema toplotnih črpalk z mešanico voda/glikol v razmerju 70/30 (upoštevana količina voda + glikol - 15°C)</t>
  </si>
  <si>
    <r>
      <t xml:space="preserve">Toplotni  števec za ogrevalne in hladilne sisteme </t>
    </r>
    <r>
      <rPr>
        <sz val="11"/>
        <rFont val="Calibri"/>
        <family val="2"/>
        <charset val="238"/>
      </rPr>
      <t>(za merjenje toplote in hladu), komplet  z vgradnim kompletom EBS DN50-80 Qn15-40, računsko enoto CF-55 10L/imp MID Pt500 KLIMA ter dvema temperaturnima tipaloma THF 50 1,75 m MID,  skupaj z Mbus kartico ter omrežnim napajalnikom 230V, proizvod  Itron tip Axonic 25,0F DN65 L=300 mm 10l/imp PN2 KLIMA Ultrazvočni merilnik pretoka, prirobnične izvedbe z vsem motažnim materialom, tesnili, protiprirobnicami in vijačnim materialom ter toplotno izolacijo kalorimetra s protikondenčno izolacijo debeline 25 mm.</t>
    </r>
  </si>
  <si>
    <t>Izpiranje sistemov s hladno vodo</t>
  </si>
  <si>
    <t>Vse elektro in krmilne povezave obdelane v elektro načrtu.</t>
  </si>
  <si>
    <t>Vsi ventili v popisu del do vključno dimenzije DN50 so navojne izvedbe od vklučno dimenzije DN65 pa prirobnične. Pri prirobničnih ventiloh upoštevati protiprirobnice, tesnila in vijačni material!</t>
  </si>
  <si>
    <t>Primarni del toplotne postaje</t>
  </si>
  <si>
    <t>Dobava in vgradnja notranjega euro hidranta DN25 z omaro za podometno izvedbo z opremo, s poltogo gumijasto cevjo na kolutu dolžine 40 m ter ročnikom, ventilom ter priklopom na vodovodno inštalacijo. Preizkus, meritve ter pregled opreme s poročilom ter označevanjem.</t>
  </si>
  <si>
    <t>Dobava, vgradnja, priklop in programiranje centralnega regulacijskega sistema</t>
  </si>
  <si>
    <t>1.1</t>
  </si>
  <si>
    <t>Regulacijska omara</t>
  </si>
  <si>
    <t>Regulacijska omara nadometne izvedbe, izdelana v zaščiti IP20. V omaro so vgrajeni PLC krmilnik za vodenje celotnega sistema prezračevanja kuhinje,  elementi stikalne tehnike, zaščita, sponke, glavno električno stikalo z naslednjim ključnimi funkcijami:</t>
  </si>
  <si>
    <t>• Upravljanje pretokov različnih dovodov in odvodov zrak.</t>
  </si>
  <si>
    <t>• Vodenje EC ventilatorjev.</t>
  </si>
  <si>
    <t>• Vodenje frekvenčnih regulatorjev za ventilatorje.</t>
  </si>
  <si>
    <t>• Regulacija ventilatorja za dovod svežega zraka iz glavne varčne nape v druge prostore, kjer ni direktnega prezračevanja z varčno napo.</t>
  </si>
  <si>
    <t>• Vodenje hidravličnega modula v glavni varčni nape za dogrevanje zraka.</t>
  </si>
  <si>
    <t>• Vodenje ventila vodnega hladilnika z analognim izhodom 0-10 V.</t>
  </si>
  <si>
    <t>• Samodejno vklapljanje in izklapljanje prezračevalnega sistema po nastavljenem tedenskem urniku.</t>
  </si>
  <si>
    <t>• Samodejno opozarjanje uporabnika na vzdrževalne in servisne posege.</t>
  </si>
  <si>
    <t>• Izvajanje varnostnih in zaščitnih funkcij.</t>
  </si>
  <si>
    <t>• Alarmiranje motenj in izpadov.</t>
  </si>
  <si>
    <t>• Zgodovina motenj in izpadov.</t>
  </si>
  <si>
    <t>Ustreza regulacijska omara z regulacijskim sistemom Kitcon ponudnika Provent ali enakovredno:</t>
  </si>
  <si>
    <t>ORM-1M-3H-1AUX OMARA REGULACIJSKA</t>
  </si>
  <si>
    <t>1.2</t>
  </si>
  <si>
    <t>Sistem avtomatične kompenzacije in optimizacije pretokov zraka. Priklop opreme, nastavitev parametrov, zagon</t>
  </si>
  <si>
    <t>• Kompenzacija zraka za odvodne nape z dovodom svežega zraka iz glavne varčne nape, da se dosega kontroliran podtlak v prostorih kuhinje. Kompenzirajo se tako odvodi zraka odvodnih nap vodenih z regulacijskim sistemom kot tudi avtonomno delujočih odvodnih ventilatorjev s takšno količino dovedenega zraka, ki jo omogoča varčna napa.</t>
  </si>
  <si>
    <t>• Stalno zagotavljanje potrebne količine zraka posameznega odvoda in dovoda zraka ne glede na spremembe pretokov drugih porabnikov zraka, ki so priključeni na isti ventilator.</t>
  </si>
  <si>
    <t>• Avtomatično prilagajanje razpoložljivega tlaka skupnega dovodnega in odvodnega ventilatorja glavni varčni kuhinjski napi. Tako se doseže dodaten prihranek električne energije za ventilatorje in zagotavlja minimalen hrup delovanja ventilatorskega sistema.</t>
  </si>
  <si>
    <t>Ustreza sistem avtomatične kompenzacije in optimizacije pretokov zraka ponudnika Provent ali enakovredno:</t>
  </si>
  <si>
    <t>FM-KOMP-2 KOMPENZACIJSKI MODUL</t>
  </si>
  <si>
    <t>1.3</t>
  </si>
  <si>
    <t>Panel za upravljanje sistema kuhinjskih nap nadometne izvedbe z naslednjimi funkcijami:</t>
  </si>
  <si>
    <t>• Nastavljanje in spremljanje obratovalnih parametrov sistema.</t>
  </si>
  <si>
    <t>• Signaliziranje vrste napake, zamašenosti dovodnega filtra in potrebe po pranju odvodnega filtra.</t>
  </si>
  <si>
    <t>• Resetiranje napak sistema.</t>
  </si>
  <si>
    <t>Ustreza krmilni panel s "touch" zaslonom ponudnika Provent ali enakovredno.</t>
  </si>
  <si>
    <t>KPM-TS-E KRMILNI PANEL ZA NAPE</t>
  </si>
  <si>
    <t>1.4</t>
  </si>
  <si>
    <t>Servisno vzdrževalni modul. Dobava, montaža in zagon</t>
  </si>
  <si>
    <t>Servisno vzdrževalni modul za zagotovitev daljinskega vpogleda v zgodovino delovanja sistema prezračevanja kuhinje, na podlagi katerega se stranki omogoči lažja in hitrejša diagnostika in odprava napak med obratovanjem ter svetovanje pri ukrepih za dosego maksimalne energetske učinkovitosti in dobrih pogojev za delo v kuhinji.</t>
  </si>
  <si>
    <t>Ustreza servisno vzdrževalni modul ponudnika Provent ali enakovredno:</t>
  </si>
  <si>
    <t>FM-SMM SERVISNO VZDRŽEVALNI MODUL</t>
  </si>
  <si>
    <t>Dobava, postavitev in priključevanje ventilatorskih naprav</t>
  </si>
  <si>
    <t>2.1</t>
  </si>
  <si>
    <t>Enoetažna klimatska naprava zunanje izvedbe za dovod zraka
Materiali:
• profili: aluminij
• vogalniki: najlon
• zunanji plašč: praškasto barvana pločevina
• notranji plašč: Magnelis
• dno: Magnelis
• vodila: Magnelis
• izolacija: Mineralna volna 100kg/m3
• debelina pokrova: 50 mm</t>
  </si>
  <si>
    <t>Naprava je znotraj popolnoma gladka in ima vsa potrebna posluževalna vrata ali posluževalne pokrove za dostop do funkcijskih elementov znotraj ohišja. Po obodu le teh pa je nameščen gumijasti tesnilni profil kvalitete EPDM. Vrata so na okvir pritrjena s tečaji in se zapirajo s kljukami.
Naprave so vedno na nosilnem podstavku, ki so izdelani iz pocinkane jeklene pločevine ali AL profilov. V podstavkih so odprtine za dvigovanje z dvigalom, luknje za odvod kondenza in luknje za pritrditev nog z vijačnim spojem</t>
  </si>
  <si>
    <t xml:space="preserve">Zunanja naprava
Vodni priključki grelnikov in hladilnikov so v notranjosti naprave.
Havbe so nameščene na odprtinah za zajem zunanjega zraka in za izpuh zavrženega zraka pri zunanji izvedbi klimatskih naprav. Izdelane so iz barvane jeklene pločevine in zaščitne mreže iz pocinkane ali praškasto barvane jeklene pločevine.
Streha klimatske naprave za zunanjo postavitev je nameščena na zunanji strani stropa klimatske naprave in sega s svojim odkapnim delom preko klimatske naprave. Izdelana je iz barvane jeklene pločevine.
</t>
  </si>
  <si>
    <t>Mehanske lastnosti ohišja klimatske naprave po EN 1886 so naslednje: 
• mehanska stabilnost: razred D1
• tesnost ohišja pri negativnem tlaku -400 Pa: razred L1
• tesnost ohišja pri pozitivnem tlaku +700 Pa: razred L1
• tesnost vgrajenih filtrov pri negativnem tlaku -400 Pa: razred F9
• tesnost vgrajenih filtrov pri pozitivnem tlaku +400 Pa: razred F9
• toplotna prehodnost ohišja: razred T2
• faktor toplotnih mostov: razred TB2
• razred požarne odpornosti toplotne izolacije A1 po SIST EN 13501-1</t>
  </si>
  <si>
    <t>Kasetni filter s filtracijo Coarse 65% po ISO 16890 ( M5 ), dolžine 97 mm, vgrajen v filtrsko ogrodje, ki omogoča tudi stranski izvlek. Posluževanje filtra je s strani skozi posluževalna vrata.</t>
  </si>
  <si>
    <t>Zobniška regulacijska žaluzija razreda tesnosti 2 po EN 1751, z zunanje ležečimi zobniki iz polipropilena PA6+GF30%, z okvirom in loputami iz aluminija EN AW-6060, s tesnenjem med loputami s tesnilnim trakom iz EPDM materiala in s pogonsko osjo iz pocinkanega jekla. Vgrajene so na notranjii strani ohišja in pripravljene za vgradnjo motornega pogona.</t>
  </si>
  <si>
    <t>Fleksibilni priključek razreda tesnosti C po EN13810 in po EN 1507 v območju od ±1500 Pa, je sestavljen iz dveh prirobničnih okvirjev iz pocinkane jeklene pločevine z integriranim tesnilnim trakom iz EPDM gume in fleksibilnega dela iz nehigroskopskega materiala, uporabnega v območju od -10 do+80°C.</t>
  </si>
  <si>
    <t>Prostotekoči ventilator z EC motorjem in vgradnjo direktno na ventilatorsko steno. Ventilator je brez spiralnega ohišja, ki je postavljen v klimatsko napravo pravokotno na tok zraka, z rotorjem z nazaj zakrivljenimi lopaticami, nameščenim direktno na gredi EC motorja, z zvezno regulacijo števila vrtljajev, postavljen neposredno na ventilatorsko steno. Ventilatorski rotor je dinamično uravnotežen po DIN ISO 1940 del 1 – G 2,5. Lijak rotorja ima vgrajene cevne priključke za merjenje pretoka zraka.
Tehnični podatki:
• Pretok zraka: 10.400 m3/h,
• Zunanji padec tlaka: 340 Pa,
• Število ventilatorjev: 1,
• SFP: 1074 kW/(m3/h),
• Moč= 5,7 kW - IE4 EC</t>
  </si>
  <si>
    <t>Vodni hladilnik z notranjimi priključki, za hladilnikom je po potrebi vgrajen eliminator vodnih kapljic, ki je sestavljen iz okvira iz korozijsko odpornega aluminija in lovilnih lamel iz PPTV. Pod hladilnikom in eliminatorjem je banja za zbiranje in odvod kondenzata iz nerjavečega materiala. Cevna priključka sta standardno izdelana z zunanjim navojem po ISO-R7, s priključki za praznjenje in odzračevanje.
Tehnični podatki:
• hladilna tekočina: Etilenglikol, koncentracija 30%
• temperaturni režim tekočine: 7/12°C 
• pretok tekočine: 2,86 l/s
• potrebna hladilna moč: 60 kW
• temperatura pred hladilnikom: 35C/40%
• temperatura za hladilnikom: 20°C/79%</t>
  </si>
  <si>
    <t>Eliminator vodnih kapljic je izdelan iz okvira iz Al profilov, v katere so v enakomernem razmaku vstavljene plastične lamele iz polypropilena za lovljenje in izločanje vodnih kapljic. Trajna temperaturna obstojnost lamel je do 125°C. V ohišju enote je nameščen v toku zraka in sicer za hladilnikom ali direktnim uparjalnikom. Postavimo ga nad kadjo oz banjo za zbiranje kondenzata in je preko vodil izvlačljiv iz ohišja klimatske naprave.</t>
  </si>
  <si>
    <t>Vrečasti filter s filtracijo ePM2.5 70% po ISO 16890 ( F7 ), dolžine vreč 500 mm, vgrajen v filtrsko ogrodje, ki omogoča tudi stranski izvlek. Posluževanje filtra je s strani skozi posluževalna vrata.</t>
  </si>
  <si>
    <t xml:space="preserve">Dušilec zvoka, prigrajen z DK dušilnimi kolisami, z jadrovinastim nastavkom l=120 mm, dimenzije 1238x1238 mm s prirobnico, za pretok 10.400 m3/h s štirimi ploščami dolžine 650 mm
</t>
  </si>
  <si>
    <r>
      <t>Oprema zunanje dovodne naprave
• Notranja doza za električni priklop elektromotorja ventilatorja pri zunanji napravi. 
• Priključki za merjenje tlaka v lijaku dovodnga ventilatorja montirani na ohišje naprave.
• Diferenčno tlačno stikalo za ugotavljanje zamašenosti vsakega filtra montirano na napravo.
• Motorni pogonom s povratno vzmetjo 24 VAC montiran na žaluzijo.
Vsi električni elementi so kablirani in priklopljeni na sponke v skupni</t>
    </r>
    <r>
      <rPr>
        <u/>
        <sz val="11"/>
        <rFont val="Calibri"/>
        <family val="2"/>
        <charset val="238"/>
      </rPr>
      <t xml:space="preserve"> notranji </t>
    </r>
    <r>
      <rPr>
        <sz val="11"/>
        <rFont val="Calibri"/>
        <family val="2"/>
        <charset val="238"/>
      </rPr>
      <t>dozi. Na ohišju naprave so uvodnice za napeljavo kablov do notranje doze.</t>
    </r>
  </si>
  <si>
    <t>Sklop za oskrbo vodnega hladilnika
• Obtočna črpalka WILO Stratos 40/1-4, DN40 Pel=125 W z izolacijo;
• Zaporni ventil DN65 - navojne izvedbe - 2x;
• balansirni ventil IMI STAD DN50 - 2x;
• zaporni ventil z ele. motornim pogonom kot GIA, tip GA-KA110028-NE034100</t>
  </si>
  <si>
    <r>
      <t xml:space="preserve">Ustreza dovodna ventilatorska naprava </t>
    </r>
    <r>
      <rPr>
        <sz val="11"/>
        <color indexed="8"/>
        <rFont val="Calibri"/>
        <family val="2"/>
        <charset val="238"/>
      </rPr>
      <t>dobavitelja Provent ali enakovredno:</t>
    </r>
  </si>
  <si>
    <t>KA HSO-4-4-S-R-50</t>
  </si>
  <si>
    <t>2.2</t>
  </si>
  <si>
    <t>Periferna oprema dovodne ventilatorske naprave, dobava, vgradnja in priklop</t>
  </si>
  <si>
    <t>TIPALO TEMP. KANALSKO NTC 10K, IP65 - 1x</t>
  </si>
  <si>
    <t>Tipalo tlaka 4-20 mA za merjenje diferenčnega tlaka z nastavljivimi merilnimi območji med 0-1000 Pa in 0-7000 Pa dobavitelja Provent ali enakovredno:</t>
  </si>
  <si>
    <t>TIPALO TLAKA, 4-20mA, 0 do 7000 Pa - 1x</t>
  </si>
  <si>
    <t>Prehodni regulacijski ventil za hlajenje z motornim pogonom dobavitelja Provent ali enakovredno:</t>
  </si>
  <si>
    <t>VENTIL PREHODNI REGUL., DN 40, Kvs 25 - 1x</t>
  </si>
  <si>
    <t>SERVOPOGON 24VAC/VDC, 2-10V, 10 NM, 90 s - 1x</t>
  </si>
  <si>
    <t>2.3</t>
  </si>
  <si>
    <t>Dobava in namestitev odvodnega strešnega ventilatorja</t>
  </si>
  <si>
    <t>Odvodni ventilator, ki ima elektromotor ločen od toka odpadnega zraka skladno s smernicami VDI 2052.</t>
  </si>
  <si>
    <t>Pretok: 12.650 m3/h</t>
  </si>
  <si>
    <t>Projektirani eksterni tlak: 500 Pa</t>
  </si>
  <si>
    <t>Nazivna moč motorja: 4.375 W</t>
  </si>
  <si>
    <r>
      <t>Nazivni tok: 7,44</t>
    </r>
    <r>
      <rPr>
        <sz val="11"/>
        <color indexed="8"/>
        <rFont val="Calibri"/>
        <family val="2"/>
        <charset val="238"/>
      </rPr>
      <t xml:space="preserve"> A</t>
    </r>
  </si>
  <si>
    <r>
      <t>Nazivna napetost: 400</t>
    </r>
    <r>
      <rPr>
        <sz val="11"/>
        <color indexed="8"/>
        <rFont val="Calibri"/>
        <family val="2"/>
        <charset val="238"/>
      </rPr>
      <t xml:space="preserve"> V</t>
    </r>
  </si>
  <si>
    <t>Ustreza ventilator z motorjem za frekvenčno regulacijo ponudnika Provent ali enakovredno:</t>
  </si>
  <si>
    <t>DVNI 630D4 IE3</t>
  </si>
  <si>
    <t>Dušilec zvoka na odvodu zraka ponudnika Provent ali enakovredno:</t>
  </si>
  <si>
    <t>PODSTAVEK - DUŠILEC ZVOKA SSD 560/630</t>
  </si>
  <si>
    <t>Vezna plošča med ventilatorjem in dušilcem zvoka ponudnika Provent ali enakovredno:</t>
  </si>
  <si>
    <t>VEZNA PLOŠČA TDA 560/630</t>
  </si>
  <si>
    <t>2.4</t>
  </si>
  <si>
    <t>Periferna oprema odvodnega ventilatorja, dobava, vgradnja in priklop</t>
  </si>
  <si>
    <t>Tipalo tlaka 4-20 mA za merjenje diferenčnega tlaka z nastavljivimi merilnimi območji med 0-100 Pa in 0-2500 Pa dobavitelja Provent ali enakovredno:</t>
  </si>
  <si>
    <t>TIPALO TLAKA, 4-20mA, -100 do 2500 Pa - 2x</t>
  </si>
  <si>
    <t>Žaluzija z zobniki za pogon lamel z on/off motornim pogonom ponudnika Provent ali enakovredno:</t>
  </si>
  <si>
    <r>
      <t>RZ 800</t>
    </r>
    <r>
      <rPr>
        <sz val="11"/>
        <color indexed="8"/>
        <rFont val="Calibri"/>
        <family val="2"/>
        <charset val="238"/>
      </rPr>
      <t xml:space="preserve"> x 300 ŽALUZIJA ZA MOTORNI POGON - 1x</t>
    </r>
  </si>
  <si>
    <t>SERVOPOGON 24VAC/VDC, 3P/ON-OFF, 5NM, 35s</t>
  </si>
  <si>
    <r>
      <t>RZ 900 x 250 Ž</t>
    </r>
    <r>
      <rPr>
        <sz val="11"/>
        <color indexed="8"/>
        <rFont val="Calibri"/>
        <family val="2"/>
        <charset val="238"/>
      </rPr>
      <t>ALUZIJA ZA MOTORNI POGON - 1x</t>
    </r>
  </si>
  <si>
    <t>Frekvenčni pretvornik vgrajen v omaro dobavitelja Provent ali enakovredno:</t>
  </si>
  <si>
    <t>FREKVENČNI PRETV. 9A-400V-KW 4,IP20</t>
  </si>
  <si>
    <t>2.5</t>
  </si>
  <si>
    <t>Mehanski regulatorji pretoka, dobava in vgradnja</t>
  </si>
  <si>
    <r>
      <t>Mehanski regulator pretoka zraka z ohišjem za vzdrževanje regulatorja, okrogli priključek dimenzije v mm ter pretok v m</t>
    </r>
    <r>
      <rPr>
        <vertAlign val="superscript"/>
        <sz val="11"/>
        <rFont val="Calibri"/>
        <family val="2"/>
        <charset val="238"/>
      </rPr>
      <t>3</t>
    </r>
    <r>
      <rPr>
        <sz val="11"/>
        <rFont val="Calibri"/>
        <family val="2"/>
        <charset val="238"/>
      </rPr>
      <t>/h ponudnika Provent ali enakovredno. Glede na dobavljen tip se lahko presek regulatorjev spreminjajo v odvisonoti odmočja pretoka</t>
    </r>
  </si>
  <si>
    <t>fi100/70</t>
  </si>
  <si>
    <t>fi125/125</t>
  </si>
  <si>
    <t>fi125/195</t>
  </si>
  <si>
    <t>fi140/195</t>
  </si>
  <si>
    <t>fi140/200</t>
  </si>
  <si>
    <t>fi140/270</t>
  </si>
  <si>
    <t>fi160/125</t>
  </si>
  <si>
    <t>fi160/300</t>
  </si>
  <si>
    <t>fi180/300</t>
  </si>
  <si>
    <t>fi200/400</t>
  </si>
  <si>
    <t>fi250/650</t>
  </si>
  <si>
    <t>2.6</t>
  </si>
  <si>
    <t>Dobava in vgradnja žaluzija z zobniki za pogon lamel z on/off motornim pogonom ponudnika Provent ali enakovredno:</t>
  </si>
  <si>
    <r>
      <t>RZ 400</t>
    </r>
    <r>
      <rPr>
        <sz val="11"/>
        <color indexed="8"/>
        <rFont val="Calibri"/>
        <family val="2"/>
        <charset val="238"/>
      </rPr>
      <t xml:space="preserve"> x 350 ŽALUZIJA ZA MOTORNI POGON S</t>
    </r>
    <r>
      <rPr>
        <sz val="11"/>
        <rFont val="Calibri"/>
        <family val="2"/>
        <charset val="238"/>
      </rPr>
      <t xml:space="preserve"> SERVOPOGONOM 24VAC/VDC, 3P/ON-OFF, 5NM, 35s</t>
    </r>
  </si>
  <si>
    <r>
      <t>RZ 400</t>
    </r>
    <r>
      <rPr>
        <sz val="11"/>
        <color indexed="8"/>
        <rFont val="Calibri"/>
        <family val="2"/>
        <charset val="238"/>
      </rPr>
      <t xml:space="preserve"> x 250 ŽALUZIJA ZA MOTORNI POGON S</t>
    </r>
    <r>
      <rPr>
        <sz val="11"/>
        <rFont val="Calibri"/>
        <family val="2"/>
        <charset val="238"/>
      </rPr>
      <t xml:space="preserve"> SERVOPOGONOM 24VAC/VDC, 3P/ON-OFF, 5NM, 35s</t>
    </r>
  </si>
  <si>
    <r>
      <t>RZ 430</t>
    </r>
    <r>
      <rPr>
        <sz val="11"/>
        <color indexed="8"/>
        <rFont val="Calibri"/>
        <family val="2"/>
        <charset val="238"/>
      </rPr>
      <t xml:space="preserve"> x 250 ŽALUZIJA ZA MOTORNI POGON S</t>
    </r>
    <r>
      <rPr>
        <sz val="11"/>
        <rFont val="Calibri"/>
        <family val="2"/>
        <charset val="238"/>
      </rPr>
      <t xml:space="preserve"> SERVOPOGONOM 24VAC/VDC, 3P/ON-OFF, 5NM, 35s</t>
    </r>
  </si>
  <si>
    <r>
      <t>RZ 350</t>
    </r>
    <r>
      <rPr>
        <sz val="11"/>
        <color indexed="8"/>
        <rFont val="Calibri"/>
        <family val="2"/>
        <charset val="238"/>
      </rPr>
      <t xml:space="preserve"> x 200 ŽALUZIJA ZA MOTORNI POGON S</t>
    </r>
    <r>
      <rPr>
        <sz val="11"/>
        <rFont val="Calibri"/>
        <family val="2"/>
        <charset val="238"/>
      </rPr>
      <t xml:space="preserve"> SERVOPOGONOM 24VAC/VDC, 3P/ON-OFF, 5NM, 35s</t>
    </r>
  </si>
  <si>
    <r>
      <t>RZ 500</t>
    </r>
    <r>
      <rPr>
        <sz val="11"/>
        <color indexed="8"/>
        <rFont val="Calibri"/>
        <family val="2"/>
        <charset val="238"/>
      </rPr>
      <t xml:space="preserve"> x 300 ŽALUZIJA ZA MOTORNI POGON S</t>
    </r>
    <r>
      <rPr>
        <sz val="11"/>
        <rFont val="Calibri"/>
        <family val="2"/>
        <charset val="238"/>
      </rPr>
      <t xml:space="preserve"> SERVOPOGONOM 24VAC/VDC, 3P/ON-OFF, 5NM, 35s</t>
    </r>
  </si>
  <si>
    <r>
      <t>RZ 700</t>
    </r>
    <r>
      <rPr>
        <sz val="11"/>
        <color indexed="8"/>
        <rFont val="Calibri"/>
        <family val="2"/>
        <charset val="238"/>
      </rPr>
      <t xml:space="preserve"> x 400 ŽALUZIJA ZA MOTORNI POGON S</t>
    </r>
    <r>
      <rPr>
        <sz val="11"/>
        <rFont val="Calibri"/>
        <family val="2"/>
        <charset val="238"/>
      </rPr>
      <t xml:space="preserve"> SERVOPOGONOM 24VAC/VDC, 3P/ON-OFF, 5NM, 35s</t>
    </r>
  </si>
  <si>
    <t>Varčna napa</t>
  </si>
  <si>
    <t>3.1</t>
  </si>
  <si>
    <t>Dobava in vgradnja z vsem priključevanjem varčne nape</t>
  </si>
  <si>
    <t>Varčna kuhinjska napa vključuje še:
•  Vodni grelnik za dogrevanje zraka na želeno temperaturo.
•  »By-pass« za prosto hlajenje, reguliran z motornim pogonom.
•  Svetilke vgrajene nad steklom.
•  Kanalski priključki za dovod in odvod zraka.
•  Dodatni kanalski priključki za dovod svežega temperaturno pripravljenega zraka v prostore kuhinje, ki so od kuhinjske nape bolj oddaljeni
• stranice, vrata, luči</t>
  </si>
  <si>
    <t>Pretok zraka in padec tlaka v napi:</t>
  </si>
  <si>
    <t>Pretok dovod: 10.400 m3/h</t>
  </si>
  <si>
    <t>Padec tlaka v napi dovod: 140 Pa</t>
  </si>
  <si>
    <t>Pretok odvod: 8.205 m3/h</t>
  </si>
  <si>
    <t>Padec tlaka v napi odvod: 140 Pa</t>
  </si>
  <si>
    <t>Grelnik vodni:</t>
  </si>
  <si>
    <r>
      <t>T</t>
    </r>
    <r>
      <rPr>
        <vertAlign val="subscript"/>
        <sz val="11"/>
        <rFont val="Calibri"/>
        <family val="2"/>
        <charset val="238"/>
      </rPr>
      <t>proj</t>
    </r>
    <r>
      <rPr>
        <sz val="11"/>
        <rFont val="Calibri"/>
        <family val="2"/>
        <charset val="238"/>
      </rPr>
      <t xml:space="preserve"> = -13</t>
    </r>
    <r>
      <rPr>
        <sz val="11"/>
        <color indexed="10"/>
        <rFont val="Calibri"/>
        <family val="2"/>
        <charset val="238"/>
      </rPr>
      <t xml:space="preserve"> </t>
    </r>
    <r>
      <rPr>
        <sz val="11"/>
        <rFont val="Calibri"/>
        <family val="2"/>
        <charset val="238"/>
      </rPr>
      <t>°C</t>
    </r>
  </si>
  <si>
    <t>Maksimalna temperatura vpiha gretje 24 °C</t>
  </si>
  <si>
    <r>
      <t>P</t>
    </r>
    <r>
      <rPr>
        <vertAlign val="subscript"/>
        <sz val="11"/>
        <rFont val="Calibri"/>
        <family val="2"/>
        <charset val="238"/>
      </rPr>
      <t>gr</t>
    </r>
    <r>
      <rPr>
        <sz val="11"/>
        <rFont val="Calibri"/>
        <family val="2"/>
        <charset val="238"/>
      </rPr>
      <t xml:space="preserve"> = 54</t>
    </r>
    <r>
      <rPr>
        <sz val="11"/>
        <color indexed="10"/>
        <rFont val="Calibri"/>
        <family val="2"/>
        <charset val="238"/>
      </rPr>
      <t xml:space="preserve"> </t>
    </r>
    <r>
      <rPr>
        <sz val="11"/>
        <rFont val="Calibri"/>
        <family val="2"/>
        <charset val="238"/>
      </rPr>
      <t>kW</t>
    </r>
  </si>
  <si>
    <r>
      <t>T</t>
    </r>
    <r>
      <rPr>
        <vertAlign val="subscript"/>
        <sz val="11"/>
        <rFont val="Calibri"/>
        <family val="2"/>
        <charset val="238"/>
      </rPr>
      <t>vode</t>
    </r>
    <r>
      <rPr>
        <sz val="11"/>
        <rFont val="Calibri"/>
        <family val="2"/>
        <charset val="238"/>
      </rPr>
      <t xml:space="preserve"> = 55/45 °C</t>
    </r>
  </si>
  <si>
    <r>
      <t>Q</t>
    </r>
    <r>
      <rPr>
        <vertAlign val="subscript"/>
        <sz val="11"/>
        <rFont val="Calibri"/>
        <family val="2"/>
        <charset val="238"/>
      </rPr>
      <t>vode</t>
    </r>
    <r>
      <rPr>
        <sz val="11"/>
        <rFont val="Calibri"/>
        <family val="2"/>
        <charset val="238"/>
      </rPr>
      <t xml:space="preserve"> = 1,32 l/s</t>
    </r>
  </si>
  <si>
    <t>Dimenzije kuhinjske nape:</t>
  </si>
  <si>
    <t>Dolžina L = 5000 mm</t>
  </si>
  <si>
    <t>Širina B = 2400 mm</t>
  </si>
  <si>
    <t>Višina H = 620 mm</t>
  </si>
  <si>
    <t>Ustreza varčna kuhinjska napa Media z vračanjem toplote zraka ponudnika Provent ali enakovredno:</t>
  </si>
  <si>
    <t>Hidravlični modul za vodno gretje vgrajen v napo</t>
  </si>
  <si>
    <t>Hidravlični modul sestavljajo: regulacijski ventil z motornim pogonom, črpalka, dušilni ventil, zapiralna ventila, izpustno-polnilni ventil in potopna temperaturna tipala za merjenje temperature dovedene in odvedene vode. Ustreza hidravlični modul za vodno gretje ponudnika Provent ali enakovredno, za projektiran tip nape oz. grelnika (DN25-P0.75-Kvs2.5-R)</t>
  </si>
  <si>
    <t>3.2</t>
  </si>
  <si>
    <t>Sistem avtomatične regulacije pretoka zraka. Dobava, montaža, zagon</t>
  </si>
  <si>
    <t>Avtomatična regulacija pretoka zraka glede na termično obremenitev pod napo za vse kuhinjske nape, vodene preko sistema Kiventis, zagotavlja visoke prihranke toplotne in električne energije skupaj z dobrimi pogoji za delo v kuhinji. Sistem prihrani tudi več kot 50% toplotne energije za ogrevanje zraka pri odvodnih kuhinjskih napah in tudi več kot 50% električne  energije za ventilatorje za vse nape v sistemu. 
Sistem avtomatične regulacije zvišuje povprečno temperaturo odpadnega zraka pod napo in s tem tudi povečuje učinkovitost sistema vračanja toplote zraka pri varčnih napah. Skupaj s sistemom vračanja toplote zraka prihrani sistem avtomatične regulacije pretoka zraka z varčnimi napami tudi več kot 85% toplotne energije za ogrevanje zraka.</t>
  </si>
  <si>
    <t>Ustreza sistem avtomatične regulacije pretoka zraka ponudnika Provent ali enakovredno:</t>
  </si>
  <si>
    <t xml:space="preserve">FM-AVFC-4 MEDIA </t>
  </si>
  <si>
    <t>3.3</t>
  </si>
  <si>
    <t>Periferna oprema glavne varčne kuhinjske nape. Dobava, priključevanje in zagon</t>
  </si>
  <si>
    <t>TIPALO TEMPERATURE SOBNO NTC 10K, IP65 - 1x</t>
  </si>
  <si>
    <t>3.4</t>
  </si>
  <si>
    <t>Inox obloga med varčno napo in stropom, dobava in montaža</t>
  </si>
  <si>
    <t>Inox obloga med napo in stropom. Izdela se na osnovi opravljenih izmer na objektu. Montira se po zgornjem notranjem obodu nape po detajlu ponudnika nape. Višina obloge je približno 450 mm.</t>
  </si>
  <si>
    <t>3.5</t>
  </si>
  <si>
    <t>Ventilator za dovod svežega zraka iz nape v sosednje prostore, dobava, vgradnja in priklop</t>
  </si>
  <si>
    <t>Pretok: 1.800 m3/h</t>
  </si>
  <si>
    <r>
      <t>Projektirani eksterni tlak:</t>
    </r>
    <r>
      <rPr>
        <sz val="11"/>
        <color theme="1"/>
        <rFont val="Calibri"/>
        <family val="2"/>
        <charset val="238"/>
        <scheme val="minor"/>
      </rPr>
      <t xml:space="preserve"> 220 Pa</t>
    </r>
  </si>
  <si>
    <r>
      <t>Nazivna moč motorja: 528</t>
    </r>
    <r>
      <rPr>
        <sz val="10"/>
        <color indexed="8"/>
        <rFont val="Arial CE"/>
        <charset val="238"/>
      </rPr>
      <t xml:space="preserve"> W</t>
    </r>
  </si>
  <si>
    <r>
      <t>Nazivni tok: 2,32</t>
    </r>
    <r>
      <rPr>
        <sz val="10"/>
        <color indexed="8"/>
        <rFont val="Arial"/>
        <family val="2"/>
        <charset val="238"/>
      </rPr>
      <t xml:space="preserve"> A</t>
    </r>
  </si>
  <si>
    <r>
      <t>Nazivna napetost: 230</t>
    </r>
    <r>
      <rPr>
        <sz val="10"/>
        <color indexed="8"/>
        <rFont val="Arial"/>
        <family val="2"/>
        <charset val="238"/>
      </rPr>
      <t xml:space="preserve"> V</t>
    </r>
  </si>
  <si>
    <t>Ustreza EC ventilator ponudnika Provent ali enakovredno:</t>
  </si>
  <si>
    <t>PRIO 315EC VENTILATOR CEVNI</t>
  </si>
  <si>
    <t>3.6</t>
  </si>
  <si>
    <t>Pretok: 1.845 m3/h</t>
  </si>
  <si>
    <r>
      <t>Projektirani eksterni</t>
    </r>
    <r>
      <rPr>
        <sz val="11"/>
        <color theme="1"/>
        <rFont val="Calibri"/>
        <family val="2"/>
        <charset val="238"/>
        <scheme val="minor"/>
      </rPr>
      <t xml:space="preserve"> tlak: 230</t>
    </r>
    <r>
      <rPr>
        <sz val="10"/>
        <rFont val="Arial CE"/>
        <charset val="238"/>
      </rPr>
      <t xml:space="preserve"> Pa</t>
    </r>
  </si>
  <si>
    <t>Dobava in montaža klasične odvodne nape z opremo nad konvektomati</t>
  </si>
  <si>
    <t>4.1</t>
  </si>
  <si>
    <t>Klasična odvodna napa</t>
  </si>
  <si>
    <t>Napa je izdelana iz inox pločevine kvalitete 1.4301.</t>
  </si>
  <si>
    <t>Labirintni filtri</t>
  </si>
  <si>
    <t>Pleteni filtri</t>
  </si>
  <si>
    <t>Vgrajena nastavljiva loputa</t>
  </si>
  <si>
    <t>Kuhinjska napa je opremljena z opremo za regulacijo pretoka zraka glede na termično obremenitev pod napo.</t>
  </si>
  <si>
    <t>Pretok odvod: 2.400 m3/h</t>
  </si>
  <si>
    <t>Ustreza klasična stenska odvodna napa ponudnika Provent ali enakovredno:</t>
  </si>
  <si>
    <t>CLASSIC-W 2900 x 1400</t>
  </si>
  <si>
    <t>4.2</t>
  </si>
  <si>
    <t>Sistem avtomatične regulacije pretoka zraka. Dobava, priključevanje in zagon</t>
  </si>
  <si>
    <t>Avtomatična regulacija pretoka zraka glede na termično obremenitev pod napo za vse kuhinjske nape, vodene preko sistema Kiventis, zagotavlja visoke prihranke toplotne in električne energije skupaj z dobrimi pogoji za delo v kuhinji. Sistem prihrani tudi več kot 50% toplotne energije za ogrevanje zraka pri odvodnih kuhinjskih napah in tudi več kot 50% električne  energije za ventilatorje za vse nape v sistemu.</t>
  </si>
  <si>
    <t xml:space="preserve">FM-AVFC CLASSIC </t>
  </si>
  <si>
    <t>4.3</t>
  </si>
  <si>
    <t>Periferna oprema odvodne nape, dobava in montaža</t>
  </si>
  <si>
    <t>TIPALO TEMP. KANALSKO NTC 10K, IP65</t>
  </si>
  <si>
    <t>TIPALO TLAKA, 4-20mA, -100 do 2500 Pa. Dobava, priključevanje in zagon</t>
  </si>
  <si>
    <t>4.4</t>
  </si>
  <si>
    <t>Inox obloga med napo in stropom</t>
  </si>
  <si>
    <r>
      <t xml:space="preserve">Inox obloga med napo in stropom. Izdela se na osnovi opravljenih izmer na objektu. Montira se po zgornjem notranjem obodu nape po detajlu ponudnika nape. Višina obloge je približno </t>
    </r>
    <r>
      <rPr>
        <sz val="11"/>
        <color theme="1"/>
        <rFont val="Calibri"/>
        <family val="2"/>
        <charset val="238"/>
        <scheme val="minor"/>
      </rPr>
      <t>550 m</t>
    </r>
    <r>
      <rPr>
        <sz val="10"/>
        <rFont val="Arial CE"/>
        <charset val="238"/>
      </rPr>
      <t>m.</t>
    </r>
  </si>
  <si>
    <t>Klasična odvodna napa z opremo nad pomivalnim strojem, dobava in montaža</t>
  </si>
  <si>
    <t>5.1</t>
  </si>
  <si>
    <t>Klasična odvodna napa. Dobava in montaža</t>
  </si>
  <si>
    <t>Pretok odvod: 1600 m3/h</t>
  </si>
  <si>
    <t>CLASSIC-W 1900 x 1300</t>
  </si>
  <si>
    <t>5.2</t>
  </si>
  <si>
    <t>5.3</t>
  </si>
  <si>
    <t>Periferna oprema odvodne nape. Dobava, priključevanje in zagon</t>
  </si>
  <si>
    <t>TIPALO TEMPERATURE SOBNO NTC 10K, IP65</t>
  </si>
  <si>
    <t>TIPALO TLAKA, 4-20mA, -100 do 2500 Pa</t>
  </si>
  <si>
    <t>5.4</t>
  </si>
  <si>
    <t>Inox obloga med napo in stropom, dobava in montaža</t>
  </si>
  <si>
    <r>
      <t xml:space="preserve">Inox obloga med napo in stropom. Izdela se na osnovi opravljenih izmer na objektu. Montira se po zgornjem notranjem obodu nape po detajlu ponudnika nape. Višina obloge je približno </t>
    </r>
    <r>
      <rPr>
        <sz val="11"/>
        <color theme="1"/>
        <rFont val="Calibri"/>
        <family val="2"/>
        <charset val="238"/>
        <scheme val="minor"/>
      </rPr>
      <t xml:space="preserve">550 </t>
    </r>
    <r>
      <rPr>
        <sz val="10"/>
        <rFont val="Arial CE"/>
        <charset val="238"/>
      </rPr>
      <t>mm.</t>
    </r>
  </si>
  <si>
    <t>Dobava in montaža kompaktne prezračevalne naprave z regulacijskim sistemom kot npr.: Provent Duplex 4500 BT-CHW Multi Eco-N za zunanjo postavitev, skupaj s krmilno nadzornim sistemom RD5.</t>
  </si>
  <si>
    <t xml:space="preserve">Klimatska naprava z dovodnim in odvodnim EC ventilatorjem z nazaj zakrivljenimi lopaticami. Naprava ima vgrajen plastični ploščni prenosnik toplote z visokim izkoristkom, ki je odporen na manjše udarce in določene kemikalije. Več možnih razredov filtracije (G4, M5 ali F7) na dovodu in odvodu. Ohišje naprave je iz sendvič panelov s poliuretanskim polnilom debeline 30 mm in s toplotno prevodnostjo 0,024 W/mK. Toplotna izolativnost ohišja razred T3, toplotni mostovi razred TB2 skladno s standardom EN 1886. Vgrajeni EC motorji skladno s standardom ErP 2015. SFP &lt; 0,45 W/(m3/h) skladno s pHI (za določeno območje delovanja). Lovilna posoda za kondenz in notranjost naprave sta narejena v skladu s higienskimi zahtevami po DIN 6022.  Konstrukcija napave omogoča talno pokončno ali ležečo izvedbo in stropno izvedbo. Prav tako je možno prilagajanje priključkov. Naprava ustreza ErP 2018.
</t>
  </si>
  <si>
    <t>Sestavni deli naprave:</t>
  </si>
  <si>
    <t xml:space="preserve"> - elastični priključki,</t>
  </si>
  <si>
    <t xml:space="preserve"> - žaluzija z motornim pogonom na dovodu in odvodu, </t>
  </si>
  <si>
    <t xml:space="preserve"> - filter M5 na dovodu</t>
  </si>
  <si>
    <t xml:space="preserve"> - filter G4 na odvodu</t>
  </si>
  <si>
    <t xml:space="preserve"> - ploščni menjalnik toplote,</t>
  </si>
  <si>
    <t xml:space="preserve"> - by-pass z motornim pogonom,</t>
  </si>
  <si>
    <t xml:space="preserve"> - ventilatorji z nazaj zakrivljenii lopaticami in EC tehnologijo,</t>
  </si>
  <si>
    <t xml:space="preserve"> - zunanji vodni grelnik,</t>
  </si>
  <si>
    <t xml:space="preserve"> - mešalni ventil s pogonom, črpalko in krogljična zaporna ventila za vodni grelnik,</t>
  </si>
  <si>
    <t xml:space="preserve"> - vodni hladilnik vgrajen v napravo,</t>
  </si>
  <si>
    <t xml:space="preserve"> - mešalni ventil s pogonom in krogljična zaporna ventila za vodni hladilnik, </t>
  </si>
  <si>
    <t xml:space="preserve"> - elastični priključki.</t>
  </si>
  <si>
    <t>Tehnične karakteristike naprave</t>
  </si>
  <si>
    <t>Ploščni prenosnik toplote:</t>
  </si>
  <si>
    <r>
      <t>Temperaturni izkoristek vračanja toplote zraka je 88</t>
    </r>
    <r>
      <rPr>
        <sz val="10"/>
        <color indexed="8"/>
        <rFont val="Arial"/>
        <family val="2"/>
        <charset val="238"/>
      </rPr>
      <t xml:space="preserve"> %.</t>
    </r>
  </si>
  <si>
    <t>Ventilator dovod:</t>
  </si>
  <si>
    <r>
      <t>Q</t>
    </r>
    <r>
      <rPr>
        <vertAlign val="subscript"/>
        <sz val="10"/>
        <rFont val="Arial"/>
        <family val="2"/>
        <charset val="238"/>
      </rPr>
      <t>dov</t>
    </r>
    <r>
      <rPr>
        <sz val="10"/>
        <rFont val="Arial"/>
        <family val="2"/>
        <charset val="238"/>
      </rPr>
      <t xml:space="preserve"> = 4500 m</t>
    </r>
    <r>
      <rPr>
        <vertAlign val="superscript"/>
        <sz val="10"/>
        <rFont val="Arial"/>
        <family val="2"/>
        <charset val="238"/>
      </rPr>
      <t>3</t>
    </r>
    <r>
      <rPr>
        <sz val="10"/>
        <rFont val="Arial"/>
        <family val="2"/>
        <charset val="238"/>
      </rPr>
      <t>/h</t>
    </r>
  </si>
  <si>
    <r>
      <t>p</t>
    </r>
    <r>
      <rPr>
        <vertAlign val="subscript"/>
        <sz val="10"/>
        <rFont val="Arial"/>
        <family val="2"/>
        <charset val="238"/>
      </rPr>
      <t xml:space="preserve">ext </t>
    </r>
    <r>
      <rPr>
        <sz val="10"/>
        <rFont val="Arial"/>
        <family val="2"/>
        <charset val="238"/>
      </rPr>
      <t>= 380 Pa</t>
    </r>
  </si>
  <si>
    <t>Dejanska moč ventilatorja: 2286 W</t>
  </si>
  <si>
    <t>Električno napajanje: 2500 W / 3,8 A / 400 V</t>
  </si>
  <si>
    <t>Ventilator odvod:</t>
  </si>
  <si>
    <r>
      <t>Q</t>
    </r>
    <r>
      <rPr>
        <vertAlign val="subscript"/>
        <sz val="10"/>
        <rFont val="Arial"/>
        <family val="2"/>
        <charset val="238"/>
      </rPr>
      <t>odv</t>
    </r>
    <r>
      <rPr>
        <sz val="10"/>
        <rFont val="Arial"/>
        <family val="2"/>
        <charset val="238"/>
      </rPr>
      <t xml:space="preserve"> = 4500 m</t>
    </r>
    <r>
      <rPr>
        <vertAlign val="superscript"/>
        <sz val="10"/>
        <rFont val="Arial"/>
        <family val="2"/>
        <charset val="238"/>
      </rPr>
      <t>3</t>
    </r>
    <r>
      <rPr>
        <sz val="10"/>
        <rFont val="Arial"/>
        <family val="2"/>
        <charset val="238"/>
      </rPr>
      <t>/h</t>
    </r>
  </si>
  <si>
    <r>
      <t>p</t>
    </r>
    <r>
      <rPr>
        <vertAlign val="subscript"/>
        <sz val="10"/>
        <rFont val="Arial"/>
        <family val="2"/>
        <charset val="238"/>
      </rPr>
      <t xml:space="preserve">ext </t>
    </r>
    <r>
      <rPr>
        <sz val="10"/>
        <rFont val="Arial"/>
        <family val="2"/>
        <charset val="238"/>
      </rPr>
      <t>= 400 Pa</t>
    </r>
  </si>
  <si>
    <t>Dejanska moč ventilatorja: 2111 W</t>
  </si>
  <si>
    <r>
      <t>P</t>
    </r>
    <r>
      <rPr>
        <vertAlign val="subscript"/>
        <sz val="10"/>
        <rFont val="Arial"/>
        <family val="2"/>
        <charset val="238"/>
      </rPr>
      <t>gr</t>
    </r>
    <r>
      <rPr>
        <sz val="10"/>
        <rFont val="Arial"/>
        <family val="2"/>
        <charset val="238"/>
      </rPr>
      <t xml:space="preserve"> = 10 kW</t>
    </r>
  </si>
  <si>
    <r>
      <t>T</t>
    </r>
    <r>
      <rPr>
        <vertAlign val="subscript"/>
        <sz val="10"/>
        <rFont val="Arial"/>
        <family val="2"/>
        <charset val="238"/>
      </rPr>
      <t>vode</t>
    </r>
    <r>
      <rPr>
        <sz val="10"/>
        <rFont val="Arial"/>
        <family val="2"/>
        <charset val="238"/>
      </rPr>
      <t xml:space="preserve"> = 55/45°C</t>
    </r>
  </si>
  <si>
    <t>Hladilnik vodni:</t>
  </si>
  <si>
    <r>
      <t>P</t>
    </r>
    <r>
      <rPr>
        <vertAlign val="subscript"/>
        <sz val="10"/>
        <rFont val="Arial"/>
        <family val="2"/>
        <charset val="238"/>
      </rPr>
      <t>hl</t>
    </r>
    <r>
      <rPr>
        <sz val="10"/>
        <rFont val="Arial"/>
        <family val="2"/>
        <charset val="238"/>
      </rPr>
      <t xml:space="preserve"> = 23,7 kW</t>
    </r>
  </si>
  <si>
    <r>
      <t>T</t>
    </r>
    <r>
      <rPr>
        <vertAlign val="subscript"/>
        <sz val="10"/>
        <rFont val="Arial"/>
        <family val="2"/>
        <charset val="238"/>
      </rPr>
      <t>vode</t>
    </r>
    <r>
      <rPr>
        <sz val="10"/>
        <rFont val="Arial"/>
        <family val="2"/>
        <charset val="238"/>
      </rPr>
      <t xml:space="preserve"> = 7/12</t>
    </r>
    <r>
      <rPr>
        <vertAlign val="superscript"/>
        <sz val="10"/>
        <rFont val="Arial"/>
        <family val="2"/>
        <charset val="238"/>
      </rPr>
      <t>o</t>
    </r>
    <r>
      <rPr>
        <sz val="10"/>
        <rFont val="Arial"/>
        <family val="2"/>
        <charset val="238"/>
      </rPr>
      <t>C</t>
    </r>
  </si>
  <si>
    <t>Hidravlični sklop z ventili, mešalnim ventilom s pogonom, črpalko, odzračni lončki…
Hidravlična centrapa Duplex R-CHW3.TR 24-SR</t>
  </si>
  <si>
    <r>
      <t xml:space="preserve">Krmilno-nadzorni sistem proizvajalca klimatske naprave, ki zajema: elektro omaro s krmilnim in močnostnim delom zmontirano na napravo, periferno opremo (tipala, motorne pogone, diferenčne merilnike tlaka, termostate), možnost daljinskega upravljanja preko upravljalne konzole s </t>
    </r>
    <r>
      <rPr>
        <sz val="10"/>
        <rFont val="Arial"/>
        <family val="2"/>
        <charset val="238"/>
      </rPr>
      <t xml:space="preserve">touch zaslonom, WEB server, navodila za ožičenje, uporabo in servisiranje ter zagon. </t>
    </r>
  </si>
  <si>
    <t>Krmilno-nadzorni sistem omogoča:</t>
  </si>
  <si>
    <t xml:space="preserve"> - izbor hitrosti EC ventilatorjev, ki temelji na osnovi izbranega režima</t>
  </si>
  <si>
    <t xml:space="preserve"> - avtomatsko vodenje 'by-pass" žaluzije (rekuperacija hladu in toplote)</t>
  </si>
  <si>
    <t xml:space="preserve"> - alarmiranje merjenih temperaturnih parametrov, upravlajnje z alarmnimi mejami</t>
  </si>
  <si>
    <t xml:space="preserve"> - tedenski urnik za vodenje ventilacije in želenih temperatur</t>
  </si>
  <si>
    <t xml:space="preserve"> - WEB strežnik in ethernet vmesnik kot standardna rešitev za oddaljeni dostop ali   povezavo na CNS</t>
  </si>
  <si>
    <t>Upravljalna konzola, zmontirana v prostoru, omogoča izpis in nastavitev servisnih in obratovalnih parametrov.</t>
  </si>
  <si>
    <t>Regulacijske zahteve:</t>
  </si>
  <si>
    <t xml:space="preserve"> - zvezna regulacija tlaka - konstanten tlak,</t>
  </si>
  <si>
    <t xml:space="preserve"> - konstantna temperatura vpiha pri gretju,</t>
  </si>
  <si>
    <t xml:space="preserve"> - konstantna temperatura vpiha pri hlajenju,</t>
  </si>
  <si>
    <t xml:space="preserve"> - WEB ali CNS nadzor.</t>
  </si>
  <si>
    <t>Sistem odvodnih nap vezanih na dovodno/odvodno prezračevalno napravo z vračanjem toplote zraka</t>
  </si>
  <si>
    <t>7.1</t>
  </si>
  <si>
    <t>Regulacijski modul za avtomatično regulacijo pretoka zraka</t>
  </si>
  <si>
    <t>• Avtomatična regulacija pretoka zraka glede na termično obremenitev pod napo za vse kuhinjske nape. Tako se lahko prihrani tudi več kor 50% toplotne energije za ogrevanje zraka in električne  energije za ventilatorje na vsaki kuhinjski napi.</t>
  </si>
  <si>
    <t>• Kontroliran podtlak v prezračevanih prostorih glede na druge prostore objekta.</t>
  </si>
  <si>
    <t>Ustreza funkcionalni modul FM-EHVS proizvajalca Provent ali enakovredno.</t>
  </si>
  <si>
    <t>7.2</t>
  </si>
  <si>
    <t>Klasična odvodna napa nad pomivalnim strojem, dobava in montaža</t>
  </si>
  <si>
    <t>Pretok odvod: 2500 m3/h</t>
  </si>
  <si>
    <t>Ustreza klasična napa Classic-W 3000 x 1100, priključka za kanal 400 x 300 mm proizvajalaca Provent ali enakovredno.</t>
  </si>
  <si>
    <t>7.3</t>
  </si>
  <si>
    <t>Periferna oprema odvodne nape</t>
  </si>
  <si>
    <t>Kanalsko temperaturno tipalo zavrženega zraka NTC.</t>
  </si>
  <si>
    <t>Prostorsko temperaturno tipalo NTC (za avtomatsko regulacijo nape).</t>
  </si>
  <si>
    <t>Izdelava, dobava in montaža pravokotnega kanala iz pocinkane pločevine, izdelan po SIST EN 1505, vključno z materialom za fazonske kose (kolena, odcepe, T-kose, odcepe za gibke cevi, lopute za enkratno nastavitev, čistine odprtine, redukcije, preoblikovanje zaradi izogibanju preklad, ostalim inštalacijam in konstrukcijam...). Pri vseh priključnih kolenih na klimate upoštevati potrebne usmerjevalne elemente. Vsi deli ventilacijskih kanalov se opremijo s prirobičnimi spoji, tesnili... Kanali se izvedejo skladno s standardom SIST EN 1507 - tesnost razred B (630Pa). Upoštevati ves montažni, obešalni material ter vijačni material. Za primere kanalov v razmerju večjih od 1:5 upoštevati ojačitvene opore pred zažanje/povečanjem preseka zaradi tlaka/podtlaka.</t>
  </si>
  <si>
    <t>fi140</t>
  </si>
  <si>
    <t>fi180</t>
  </si>
  <si>
    <t>fi224</t>
  </si>
  <si>
    <t>fi280</t>
  </si>
  <si>
    <t>fi355</t>
  </si>
  <si>
    <t>fi400</t>
  </si>
  <si>
    <t xml:space="preserve">Okrogli vrtinčni difuzor, za dovod/odvod zraka, s priključno komoro iz pocinkane pločevine, s kvadratno čelno masko z radialno razporejenimi režami, barva RAL 9010, z nastavljivimi usmerniki zraka v beli barvi, s stranskim priključkom in regulacijsko loputo. Vse dovodne komore se toplotno izolirajo s protikondenčno toplotno izolacijo iz sintetičnega kavčuka kot Keiflex ST debeline 13 mm </t>
  </si>
  <si>
    <t>OD-8 K1/Z/S/M, dim 300/8</t>
  </si>
  <si>
    <t>OD-8 K1/A/S/M, dim 300/8</t>
  </si>
  <si>
    <t>OD-8 K1/Z/S/M, dim 400/16</t>
  </si>
  <si>
    <t>OD-8 K1/A/S/M, dim 400/16</t>
  </si>
  <si>
    <t>OD-8 K1/Z/S/M, dim 500/24</t>
  </si>
  <si>
    <t>OD-8 K1/Z/S/M, dim 600/24</t>
  </si>
  <si>
    <t xml:space="preserve">Dobava in vgradnja aluminijastih prezračevalnih rešetk za dovod ali odvod zraka, s posamično nastavljivimi navpičnimi lamelami, s prigrajeno regulacijo količine zraka, za vidno vijačno ali skrito pritrditev, prašno lakirano po RAL 9010, proizvod kot npr. Lindab ali enakovredno, vključno spojni in pritrdilni material. Vgradnja na pravokotne ali spiro kanale preko tipskih komor s stranskim priključkom kot npr. Lindab "S". Z vsem montažnim materialom. Vse dovodne komore se toplotno izolirajo s protikondenčno toplotno izolacijo iz sintetičnega kavčuka kot Keiflex ST debeline 13 mm  </t>
  </si>
  <si>
    <t>AR-13/S-F 425X225 - odvod</t>
  </si>
  <si>
    <t>AR-17/S-F 325x125 - dovod</t>
  </si>
  <si>
    <t>PV-1N fi160</t>
  </si>
  <si>
    <t>PV-2N fi100</t>
  </si>
  <si>
    <t>DL-1 fi 355</t>
  </si>
  <si>
    <t>DL-1 fi 224</t>
  </si>
  <si>
    <t>DL-1 fi 180</t>
  </si>
  <si>
    <t>DL 400x170</t>
  </si>
  <si>
    <t>Dobava in namestitev toplotne zaščite kanalov na prostem, vodenih na strehi na že izvedeno izolacijo iz sintetičnega kavčuka, z izolacijsko blazino iz kamene volne debeline 50 mm, kaširane z armirano aluminijasto folijo kot npr.: Knauf KDR D55 AluR. Lepljenje spojev z aluminijastim lepilnim trakom ter zaščita z aluminijasto pločevino ter vodotesno tesnenje spojev s trajno elastičnim kitom.</t>
  </si>
  <si>
    <t>Dobava in namestitev toplotne izolacije na vertikalne vode prezračevanja vodene iz strehe v kuhinjo oz. jedilnico z izolacijsko blazino iz kamene volne debeline 50 mm, kaširane z armirano aluminijasto folijo kot npr.: Knauf KDR D55 AluR. Lepljenje spojev z aluminijastim lepilnim trakom</t>
  </si>
  <si>
    <t>Dobava in vgradnja jeklene pocinkane konstrukcije za namestitev prezračevalnih naprav na streho. Konstrukcija predvidena iz jeklenih profilov IPE160. V ceni izvedbe konstrukcije je potrebno upoštevati tudi izdelavo delavniških načrtov. V ceni upoštevati tudi pripravo izdelave sedišča na stenah in krpanje po končanih delih (gradbeno)</t>
  </si>
  <si>
    <t>Izdelava stenskih/stropnih prebojev in utorov s suhim ali mokrim vrtanjem/rušenjem v opeko, penjen beton, AB konstrukcijo, mavčne stene,.. Z zaščito pred škropljenjem vode ali prašenja, odvozom ruševin na trajno deponijo, čiščenje po končanih delih</t>
  </si>
  <si>
    <t>Opomba: pri izvajanju vertikalnih prebojev za vodenje kanalov (3x se preboji povečajo, 3x se izvede nov preboj - označeno v načrtu), se poseg vrši s čim manjšim posegom v nosilno konstrukcijo. Pred posegom je potrebno odstraniti omet in na licu mesta določiti mikrolokacijo z izogibanjem nosilnih delov monta plošče.</t>
  </si>
  <si>
    <t xml:space="preserve">Groba gradbena obdelava prebojev, krpanje - PU pena, kitanje. </t>
  </si>
  <si>
    <t>Garancijski zagon, testiranje, nastavitve predvidenih režimov delovanja sistemov po usklajevanjem z vodijo kuhinje in glavnim kuharjem, ter šolanje uporabnikov.</t>
  </si>
  <si>
    <t>Pred izvedbo mora izvajalec del dostaviti nadzoru vse tehnične risbe za montažo elementov ponujenega dobavitelja opreme. Izvedbo del in tras na terenu uskladiti med posameznimi izvajalci. Vse dimenzije preveriti pred dobavo opreme!</t>
  </si>
  <si>
    <t>Sistem prezračevanja kuhinje je odvisen od dejansko vgrajene opreme tehnologije kuhinje, zato je pred dobavo oz. v fazi priprave ponudbe opreme potrebno to nujno preveriti in uskladiti!!!</t>
  </si>
  <si>
    <t>Vsa oprema, naprave in elementi v projektu in popisu del so navedeni samo primerno (kot naprimer) in se lahko zamenja z alternativno opremo, materialom, napravo in elementi. Izvajalec mora glede na dobavljen tip opreme preveriti vse dimenzije opreme, težo, elektro/strojne priključke. Strošek potrebnih korekcij priključkov, podkonstrukcije ipd. nosi izvajalec oz. jih mora upoštevati v ponudbi.</t>
  </si>
  <si>
    <t>Material za elektro krmilno ožičenje zajet v elektro načrtu. Prv tako polaganje kablov. Priključevanje kablov na opremo, senzorje in tipala potrebno upoštevati v tem načrtu, prezračevanja kuhinje.</t>
  </si>
  <si>
    <t>Prezračevanje kuhinje in jedilnice</t>
  </si>
  <si>
    <t>Prezračevalni sistem kuhinje združuje inovativne energijsko varčne kuhinjske nape z vsemi potrebnimi regulacijskimi elementi in centralnim regulacijskim sistemom za doseganje čim boljših možnih pogojev za delo ob izjemni energetski varčnosti prezračevalnega sistema.
Vsi elementi prezračevalnega sistema kuhinje, od ventilatorjev in regulacijskih elementov do kuhinjskih nap, so vezani na eno regulacijsko omaro. Regulacijski sistem samodejno prilagaja odvod in dovod zraka trenutni aktivnosti termičnih elementov pod napami, skrbi za doseganje želenih temperaturnih pogojev za delo, optimizira prezračenost prostora in hkrati zmanjšuje možnost prepiha na najmanjšo možno mero. Številne energetsko varčne rešitve omogočajo tudi več kot 80 % prihranka pri stroških za ogrevanje zraka v grelni sezoni in čez vse leto tudi več kot 50 % prihranka pri stroških za električno energijo ventilatorjev.</t>
  </si>
  <si>
    <t xml:space="preserve">Visoko učinkovita varčna kuhinjska napa izdelana iz inox pločevine kvalitete 1.4301 s sistemom vračanja toplote iz odpadnega zraka v sveži zrak z Eurovent certifikatom in izkoristkom tudi preko 65%. Prenosniki toplote zraka imajo dovolj majhne dimenzije, da jih je možno prati v pomivalnem stroju kuhinje.
Glede na velikost so kuhinjske nape sestavljene iz ene ali več sekcij. Posameznim sekcijam je možno prilagajati nazivni pretok zraka tako, da se delovanje nape prilagodi specifičnim značilnostim termičnih elementov pod posameznimi sekcijami.
V napo je vgrajen visoko učinkovit sistem filtracije z labirintnim filtrom, kovinskim pletenim filtrom in ploščnim prenosnikom toplote zraka. Sistem filtracije mora imeti certifikat o učinkovitosti izločanja oljnih par po mikronih oljnih delcev skladno s VDI 2052-1. Labirintni filtri morajo biti vgrajeni pod kotom 45 stopinj skladno z zahtevami požarne varnosti po VDI 2052 in NFPA 96. 
Sveži zrak se vpihuje v kuhinjo skozi vpihovalne reže na vrhu nape po celotnem obodu in po prednjih perforiranih stranicah nape, da se doseže enakomeren odvzem viškov toplote okoli elementov za kuhanje in s tem skladno s VDI 2052 tudi z do 30% manjšo potrebo po svežem zraku. 
</t>
  </si>
  <si>
    <t>Kuhinjska napa mora imeti ustrezno konstrukcijo sesalnega področja nape, da dosega s preizkusi dokazano učinkovito sesanje odpadnega zraka tudi z do 30% nižjim pretokom, kot je projektiran po EN 16282-1. Pomemben element te konstrukcije je skladno s EN 16282-1 vpihavanje manjše količine svežega zraka skozi ozke reže  po celotnem notranjem obodu nape nazaj v napo. Velikost tega pretoka zraka se lahko spreminja po posameznih sekcijah nape tako, da se zagotovi visoka učinkovitost delovanja nape pri različnih emisijah vodne pare.</t>
  </si>
  <si>
    <t xml:space="preserve"> - okvir in krilo: ALU objemni okvir, kot npr. ALU-K, tip 50IP minimal ali ekvivalentno,bel prašno barvan,
polno vratno krilo z izolativno sredico, finalna obdelava v kombinaciji bele HPL  obloge in alu obloge,
- zasteklitev:  /
- odpiranje: enokrilno
- okovje: kvalitetno ojačano za enokrilna vrata, trojna nasadila
- oprema: vratni odbojnik, alu kljuka tipa Hoppe Duraplus z rozeto ali ekvivalentno, varnostna cilindrična ključavnica, piktogram oziroma oznaka prostora po predlogi, alu prezračevalna rešetka AR 525/225 mm, bela barva
- opombe: podane svetle odprtine, vse mere preveriti na objektu, brez višinske razlike praga, obvezni atesti v skladu z zakonodajo, v ponudbi je potrebno zajeti ves vgradni in zaključni material</t>
  </si>
  <si>
    <t xml:space="preserve"> - okvir in krilo: ALU objemni okvir,bel prašno barvan,
zastekljeni vratni krili, obojestranska obsvetloba in nadsvetloba
- zasteklitev:  enoslojno požarno steklo, varnostna VSG zasteklitev ( PVB folija 0,76 mm)
- odpiranje: dvokrilno, s prednostnim odpiranjem enega krila
- okovje: kvalitetno ojačano za dvokrilna vrata, trojna nasadila
- oprema: vratni odbojnik, alu kljuka tipa Hoppe Duraplus z rozeto ali ekvivalentno na zunanji strani in horizontalni antipanik ročaj tipa Hoppe ali ekvivalentno na notranji strani, varnostna cilindrična ključavnica - metuljček, vrata postavljena v odprt položaj z elektro magnetom, ki je vezan na požarno centralo in v primeru alarma sprosti magnet (SIST EN 14637), vrata opremljena s koordinatorjem zapiranja (SIST EN 1158), poleg vrat tipka vezana na magnet, ki omogoča zapiranje vrat
- opombe: podane svetle odprtine, vse mere preveriti na objektu, brez višinske razlike praga, obvezni atesti v skladu z zakonodajo, v ponudbi je potrebno zajeti ves vgradni in zaključni material
                 </t>
  </si>
  <si>
    <t xml:space="preserve"> - okvir in krilo: ALU objemni okvir,bel prašno barvan,
polno vratno krilo z izolativno sredico, finalna obdelava HPL obloga bele barve,
- zasteklitev: /
- odpiranje: enokrilno,
- okovje: kvalitetno ojačano za enokrilna vrata, trojna nasadila
- oprema: vratni odbojnik, alu kljuka tipa Hoppe Duraplus z rozeto ali ekvivalentno na zunanji strani in horizontalni antipanik ročaj tipa Hoppe ali ekvivalentno na notranji strani, varnostna cilindrična ključavnica - metuljček, vrata postavljena v odprt položaj z elektro magnetom, ki je vezan na požarno centralo in v primeru alarma sprosti magnet (SIST EN 14637), poleg vrat tipka vezana na magnet, ki omogoča zapiranje vrat
- opombe: podane svetle odprtine, vse mere preveriti na objektu, brez višinske razlike praga, obvezni atesti v skladu z zakonodajo, v ponudbi je potrebno zajeti ves vgradni in zaključni material
                 </t>
  </si>
  <si>
    <t xml:space="preserve">  - okvir in krilo: ALU objemni okvir,bel prašno barvan,
polno vratno krilo z izolativno sredico, finalna obdelava HPL obloga bele barve,
- zasteklitev: /
- odpiranje: enokrilno,
- okovje: kvalitetno ojačano za enokrilna vrata, trojna nasadila
- oprema: vratni odbojnik, alu kljuka tipa Hoppe Duraplus z rozeto ali ekvivalentno na zunanji strani in horizontalni antipanik ročaj tipa Hoppe ali ekvivalentno na notranji strani, varnostna cilindrična ključavnica - metuljček, vrata postavljena v odprt položaj z elektro magnetom, ki je vezan na požarno centralo in v primeru alarma sprosti magnet (SIST EN 14637), poleg vrat tipka vezana na magnet, ki omogoča zapiranje vrat
- opombe: podane svetle odprtine, vse mere preveriti na objektu, brez višinske razlike praga, obvezni atesti v skladu z zakonodajo, v ponudbi je potrebno zajeti ves vgradni in zaključni material
                 </t>
  </si>
  <si>
    <t>vrata V5b</t>
  </si>
  <si>
    <t>dim (cm) 191/240 (297/240)</t>
  </si>
  <si>
    <t xml:space="preserve"> - opombe: podane zidarske odprtine, vse mere preveriti na objektu, max. višina praga 2 cm, tesnjenje praga
RAL montaža elementov na zunanji rob stene 
obvezni atesti v skladu z zakonodajo, v ponudbi je potrebno zajeti ves vgradni in zaključni material  E340</t>
  </si>
  <si>
    <t>Dobava: vzorčna komora z naslovljivim optičnim dimnim javljalnikom požara (npr. Hochiki ALN-E) v kompletu s podnožjem in napisano ploščico (3 kos)</t>
  </si>
  <si>
    <t>- dobava in vgradnja podometne nosilne konstrukcije za dobavljen umivalnik s priključki za odtok, ter nosilnimi mesti za pripravo priključkov hladne in tople vode.</t>
  </si>
  <si>
    <t>18x1,2 + TI 9 mm</t>
  </si>
  <si>
    <t>Tuš:</t>
  </si>
  <si>
    <t>- tuš kad s kabino dimenzije 90x90 po načrtu s sifonom. Drsno odpiranje stranic.</t>
  </si>
  <si>
    <t>- enoročna mešalna baterija stenske izvedbe, z nosilcem, ročno prho in gibljivo cevjo</t>
  </si>
  <si>
    <t>PREDPRIPRAVA FOTOVOLTAIČNI GENERATOR FVE LUV</t>
  </si>
  <si>
    <t>PMO - PRIKLJUČNA MERILNA OMARICA TER PREDPRIPRAVA ZA SAMOSOKRBO Z EE IZ OVE</t>
  </si>
  <si>
    <t>B10.2.003</t>
  </si>
  <si>
    <t>STENSKI INOX UMIVALNIK ZA ROKE Z MEŠALNO BATERIJO
aktiviranje s kolenom
dim: 500x500x340 mm
- umivalnik in celotna površina okoli umivalnika izdelana po tehnologiji globokega vleka</t>
  </si>
  <si>
    <t>Kompletna dobava materiala in izdelava nove fasadne obloge vertikalnih konzolnih izzidkov na južni fasadi,  skupaj s pritrdilnim in veznim materialom z vsemi pomožnimi, pripravljalnimi in zaključnimi deli in odri ter vsemi potrebnimi horizontalnimi in vertikalnimi transporti</t>
  </si>
  <si>
    <t>Kompletna dobava materiala in izdelava nove fasadne obloge vertikalnih konzolnih izzidkov na zahodni fasadi,  skupaj s pritrdilnim in veznim materialom z vsemi pomožnimi, pripravljalnimi in zaključnimi deli in odri ter vsemi potrebnimi horizontalnimi in vertikalnimi transporti</t>
  </si>
  <si>
    <t>►toplotna izolacija iz mineralne volne za obdelavo detajlov in špalet, tipa ki FKD, (λmax=0,039 w/mk, razplastna trdnost ≥ 15 kpa) debeline 3,00 cm</t>
  </si>
  <si>
    <t>Kompletna odstranitev zaključnega fasdnega ometa masivnih konzolnih vertikalnih izzidkov na zahodni fasadi (administrativni del), do osnovne nosilne konstrukcije - 42 kom , z iznosi, prenosi in nalaganjem ruševin na prevozno sredstvo in odvoz na stalno deponijo. V ceni upoštevati plačilo komunalne deponije! Nosilno površino pripraviti ustrezno za vgradnjo nove toplotne izolacije, vključno z vsemi potrebnimi deli in materialom</t>
  </si>
  <si>
    <t>A6.16</t>
  </si>
  <si>
    <t>Kompletna dobava materiala in izdelava novega zaključnega fasadnega sloja na obstoječem AB horizontalnem brisoleju na zahodni fasadi (administrativni del) na predhodno očiščeno, gradbeno sanirano in ustrezno pripravljeno podlago,  skupaj s pritrdilnim in veznim materialom z vsemi pomožnimi, pripravljalnimi in zaključnimi deli in odri ter vsemi potrebnimi horizontalnimi in vertikalnimi transporti</t>
  </si>
  <si>
    <t xml:space="preserve">Kompletna izdelava, dobava in montaža  zaključne kape na vrhu AB horizontalnega brisoleja na zahodni fasadi (administrativni del) , iz plastificirane pločevine debeline min. 0,70 mm, razvite širine do 65,00 cm, na ustrezni kovinski podkonstrukciji, pritrjevanje brez vidnih vijakov, stikovanje posameznih elementov z dvojnim pokončnim kleparskim zgibom, kovičenje ni dovoljeno, skupaj z vsemi pomožnimi, pripravljalnimi in zaključnimi deli in odri ter vsemi potrebnimi horizontalnimi in vertikalnimi transporti. </t>
  </si>
  <si>
    <t>Kompletna dobava materiala in izdelava izolacije fasade v predelu AB horizontalnega brisoleja na zahodni fasadi (administrativni del) - XPS obloga zidu deb. 10 cm, skupaj s pritrdilnim in veznim materialom z vsemi pomožnimi, pripravljalnimi in zaključnimi deli in odri ter vsemi potrebnimi horizontalnimi in vertikalnimi transporti</t>
  </si>
  <si>
    <t>A6.17</t>
  </si>
  <si>
    <t xml:space="preserve">Kompletna izdelava, dobava in montaža atične zaključne kape na vrhu vertikalnih izzidkov na zahodni fasadi (administrativni del) - 48 kom, iz plastificirane pločevine debeline min. 0,70 mm, razvite širine do 30,00 cm, na ustrezni kovinski podkonstrukciji, pritrjevanje brez vidnih vijakov, stikovanje posameznih elementov z dvojnim pokončnim kleparskim zgibom, kovičenje ni dovoljeno, skupaj z vsemi pomožnimi, pripravljalnimi in zaključnimi deli in odri ter vsemi potrebnimi horizontalnimi in vertikalnimi transporti. </t>
  </si>
  <si>
    <r>
      <t xml:space="preserve">Demontaža obstoječega plinomera G16, ter vgradnja novega velikosti G25 z nosilno konzolo ter zapornim plinskim ventiloma DN50, ter vsem montažnim in tesnilnim materialom. Ustreza kot npr. Itron. </t>
    </r>
    <r>
      <rPr>
        <i/>
        <sz val="11"/>
        <rFont val="Calibri"/>
        <family val="2"/>
        <charset val="238"/>
        <scheme val="minor"/>
      </rPr>
      <t>Pred dobavo sporočiti projektantu izbranega proizvajalca in tip za preverjanje tlačnega padca.!</t>
    </r>
  </si>
  <si>
    <r>
      <t xml:space="preserve">Zamenjava regulatorja tlaka s prilagajanjem priključkov. Redukcija 250/22 mbar. Priključna moč kuhinje 290 kW. Ustreza kot npr.: Itron, tip 133-5-72 DN 25 PN5/16; P vhodni: do 5 bar
P izhodni: 15-35 mbar ( ali več, različne vzmeti )
Q maks:    do 60 m3/h (odvisno od P vhodni in velikosti šobe). </t>
    </r>
    <r>
      <rPr>
        <i/>
        <sz val="11"/>
        <rFont val="Calibri"/>
        <family val="2"/>
        <charset val="238"/>
        <scheme val="minor"/>
      </rPr>
      <t>Pred naročilom posredovati projektantu izbranega proizvajalca in tip (tudi ostale opreme), za preverjanje tlačnih padcev in izhodni tlak. Pomembno za določitev vzmeti regulatorja!</t>
    </r>
  </si>
  <si>
    <t>GIMNAZIJA</t>
  </si>
  <si>
    <t>B4.30a</t>
  </si>
  <si>
    <t>B4.34a</t>
  </si>
  <si>
    <t>12a</t>
  </si>
  <si>
    <t>A6.1a</t>
  </si>
  <si>
    <t>A6.3a</t>
  </si>
  <si>
    <t>A6.4a</t>
  </si>
  <si>
    <t>A6.11a</t>
  </si>
  <si>
    <t>A6.13a</t>
  </si>
  <si>
    <t>A6.8a</t>
  </si>
  <si>
    <t>A6.7a</t>
  </si>
  <si>
    <t>A1.14a</t>
  </si>
  <si>
    <t>A1.15a</t>
  </si>
  <si>
    <t>A1.16a</t>
  </si>
  <si>
    <t>B1.1a</t>
  </si>
  <si>
    <t>B1.2a</t>
  </si>
  <si>
    <t>B1.5a</t>
  </si>
  <si>
    <t>B1.6a</t>
  </si>
  <si>
    <t>B1.7a</t>
  </si>
  <si>
    <t>B1.9a</t>
  </si>
  <si>
    <t>B1.10a</t>
  </si>
  <si>
    <t>B1.17a</t>
  </si>
  <si>
    <t>B1.12a</t>
  </si>
  <si>
    <t>B1.14a</t>
  </si>
  <si>
    <t>B1.16a</t>
  </si>
  <si>
    <t>B1.13a</t>
  </si>
  <si>
    <t>A3.1a</t>
  </si>
  <si>
    <t>A4.1a</t>
  </si>
  <si>
    <t>A0.0a</t>
  </si>
  <si>
    <t>A1.0a</t>
  </si>
  <si>
    <t>PRIPRAVLJALNA DELA - GIMNAZIJA</t>
  </si>
  <si>
    <t>RUŠITVENA DELA - GIMNAZIJA</t>
  </si>
  <si>
    <t>A3.0a</t>
  </si>
  <si>
    <t>BETONSKA DELA - GIMNAZIJA</t>
  </si>
  <si>
    <t>A4.0a</t>
  </si>
  <si>
    <t>TESARNSA DELA - OPAŽ - GIMNAZIJA</t>
  </si>
  <si>
    <t>A6.0a</t>
  </si>
  <si>
    <t>FASADERSKA DELA - GIMNAZIJA</t>
  </si>
  <si>
    <t>B1.0a</t>
  </si>
  <si>
    <t xml:space="preserve">KROVSKO KLEPARSKA DELA - GIMNAZIJA </t>
  </si>
  <si>
    <t>B4.0a</t>
  </si>
  <si>
    <t>STAVBNO POHIŠTVO - GIMNAZIJA</t>
  </si>
  <si>
    <t>OSNOVNA ŠOLA</t>
  </si>
  <si>
    <t>Dobava in vgradnja rečnega prodca nad geotekstilno zaščito hidroizolacije ravne strehe, granulacija 16/32. Višina nasutja 8,00 cm. Vključno z vsemi pomožnimi deli in  materialom ter vsemi potrebnimi horizontalnimi in vertikalnimi transporti</t>
  </si>
  <si>
    <t>Odstranitev betonskih tlakovcev na celotni površini južnega atrija, vključno z nosilno podlago ter celotno odstranitvijo AB parapetnega zidca s temelji v dolžini cca. 85,0 m1, z odnosom odpadnega materiala na gradbiščno deponijo, vključno z vsemi pomožnimi deli ter materialom.</t>
  </si>
  <si>
    <t>MAREC 2021</t>
  </si>
  <si>
    <t xml:space="preserve">Zaris izreza ter rezanje obstoječega asfalta ob objektu na mestu izvedbe novega vhoda, vključno z vsemi pomožnimi deli ter materialom. Razrez je potrebno opraviti s kvalitetnim in sodobnim diamantnim orodjem brez nepotrebnih vibracij in s sprotnim vlaženjem, da se prepreči širjenje prahu. Rez je potrebno izvesti tako, da bo po končanih delih možno izvesti kvaliteten stik obstoječe in nove asfaltne površine. </t>
  </si>
  <si>
    <t>Odstranitev izrezanega dela asfaltne površine ob fasadi objekta na območju izvedbe novega vhoda,  z iznosi, prenosi in nalaganjem ruševin na prevozno sredstvo in odvoz na stalno deponijo. V ceni upoštevati plačilo komunalne deponije! Vključno z vsemi pomožnimi deli ter materialom.</t>
  </si>
  <si>
    <t>Strojno / ročni (80/20%) izkop zemljine na območju izvedbe novega vhoda,  s  sprotnim  nakladanjem na transportno sredstvo; Odvoz na stalno deponijo - glej postavko A2.9.</t>
  </si>
  <si>
    <t>►ab talna plošča novega vhoda s klančino</t>
  </si>
  <si>
    <t>mreže Q335 - talna plošča novega vhoda</t>
  </si>
  <si>
    <t>palice fi 12 - talna plošča novega vhoda</t>
  </si>
  <si>
    <t>palice fi 8 - talna plošča novega vhoda, stremena</t>
  </si>
  <si>
    <t>palice fi 12 - greda novega vhoda</t>
  </si>
  <si>
    <t>palice fi 8 - greda novega vhoda</t>
  </si>
  <si>
    <t>Izdelava opaža ab talne plošče novega vhoda s stopniščem in klančino, skupaj s potrebnim podpiranjem, opaženje, razopaženje, čiščenje in zlaganje po končanih delih</t>
  </si>
  <si>
    <t>A4.4</t>
  </si>
  <si>
    <t>A6.14a</t>
  </si>
  <si>
    <t>Dobava in položitev talnih zunanjih nedrsnih mat granitogres ploščic zunanjega stopnišča in klančine novega vhoda, tipa Gorenje Marmette Grey, 30 x 60 cm, polaganje na stik oziroma minimalno fugo, polaganje v cement - akrilatno lepilo, odporno na zmrzal deb. 0,50 cm, s fugiranjem, upoštevati nizkostensko oblogo. Barvo, tip in način polaganja potrdi nadzor in projektant!</t>
  </si>
  <si>
    <t xml:space="preserve">NEPREDVIDENA DELA (5%) </t>
  </si>
  <si>
    <t>NEPREDVIDENA DELA (5%)</t>
  </si>
  <si>
    <t>Odstranitev treh oken na območju izvedbe novega vhoda in novega izhoda iz jedilnice, dimenzij 190/280 cm in rušitev parapeta,  z iznosi, prenosi in nalaganjem ruševin na prevozno sredstvo in odvoz na stalno deponijo. V ceni upoštevati plačilo komunalne deponije! Vključno z vsemi pomožnimi deli ter materialom.</t>
  </si>
  <si>
    <t>B1.34a</t>
  </si>
  <si>
    <t>Ureditev gradbišča v skladu z načrtom organizacije gradbišča in v skladu z varnostnim načrtom. Po končanih delih se odstranijo vsi provizoriji, teren gradbišča se očisti in uredi v končno predvideno stanje po projektu. V ceni so zajete gradbiščne ograje, zaščitne ograje, izvedba uvozov, izvozov na gradbišče, postavitev in najem montažnih tipskih zabojnikov, skladiščnih prostorov, delovnih lop, izdelava in postavitev označevalnih tabel  gradbišča, skladno z veljavnim pravilnikom o označitvi gradbišč, opozorilnih tabel, koordinacija varstva pri delu in zagotovitev zaščitnih sredstev. V sklopu ureditve gradbišča je potrebno pripraviti začasno gradbiščno deponijo za skladiščenje gradbenih odpadkov pred odvozom na trajno deponijo. Zaradi prisotnosti zaposlenih in učencev v času izvajanja del je potrebno v sodelovanju s predstavnikom ustanove in izdelovalcem varnostnega načrta predvidetiin izvesti začasne vhodno izhodne koridorje, ki jih bodo lahko uporavljali zaposleni in obiskovalci objekta in jih primerno zaščititi, vključno z vsemi pomožnimi deli ter vgradnim in zaključnim materialom</t>
  </si>
  <si>
    <t>Izdelava in predaja celotne PID dokumentacije predmetne energetske sanacije in prenove objekta, za vse faze. Izdelovalec dokumentacije je dolžan naročniku predati tri tiskane izvode in en izvod na digitalnem mediju. Izvajalec del je dolžan dokumentirati vse spremembe med izvajanjem del in jih predati izdelovalcu dokumentacije.</t>
  </si>
  <si>
    <t xml:space="preserve">Izvedba projektantskega nadzora za vse faze izvedbe predmetne energetske sanacije in prenove objekta, s prisotnostjo nadzornikov na objektu op potrebi, v celotnem obdobju izvajanja gradnje, v dogovoru z gradbenim nadzorom. </t>
  </si>
  <si>
    <t>►osnovni armirni sloj +  vremensko odporen pastozni zaključni omet s silikonskim vezivom in funkcionalnim  vezivom za hitro sušenje, tipa baumit startop, barvni odtenek se določi na osnovi barvne študije ZVKDS OE NG in barvne karte proizvajalca. V primeru intenzivnosti barve zaključnega fasadnega ometa je potrebna uporaba pigmentov nove generacije, tako imenovanih »cool« pigmentov, ki vpijajo bistveno manj sončnega sevanja, zaradi česar se površina manj segreva, kar pa obenem zagotavlja večjo obstojnost pigmenta. Pri zaključnem sloju je potrebno uporabljati odtenke z vrednostjo TSR nad 25 (prej HBW).</t>
  </si>
  <si>
    <t>►osnovni armirni sloj +  vremensko odporen pastozni zaključni omet s silikonskim vezivom in funkcionalnim  vezivom za hitro sušenje, tipa baumit startop, barvni odtenek se določi na osnovi barvne študije ZVKDS OE NG in barvne karte proizvajalca. Zaradi intenzivnosti barve zaključnega fasadnega ometa je potrebna uporaba pigmentov nove generacije, tako imenovanih »cool« pigmentov, ki vpijajo bistveno manj sončnega sevanja, zaradi česar se površina manj segreva, kar pa obenem zagotavlja večjo obstojnost pigmenta. Pri zaključnem sloju je potrebno uporabljati odtenke z vrednostjo TSR nad 25 (prej HBW).</t>
  </si>
  <si>
    <t>►osnovni armirni sloj +  vremensko odporen pastozni zaključni omet s silikonskim vezivom in funkcionalnim  vezivom za hitro sušenje, tipa baumit startop, barvni odtenek se določi na osnovi barvne študije ZVKDS OE NG in barvne karte proizvajalca. Zaradi intenzivnosti barve (temno siva) zaključnega fasadnega ometa je potrebna uporaba pigmentov nove generacije, tako imenovanih »cool« pigmentov, ki vpijajo bistveno manj sončnega sevanja, zaradi česar se površina manj segreva, kar pa obenem zagotavlja večjo obstojnost pigmenta. Pri zaključnem sloju je potrebno uporabljati odtenke z vrednostjo TSR nad 25 (prej HBW).</t>
  </si>
  <si>
    <t>Kompletna sanacija zunanjega jeklenega požarnega stopnišča. Stopnišče se demontira in odstrani z lokacije zaradi lažje izvedbe sanacije oboda. Vse dele nosilne konstrukcije in ograje je potrebno očistiti in odstraniti zaščitni lak in izvesti novo dvoslojno zaščito. Prvi protikorozijski premaz je potrebno nanašati na speskano jekleno konstrukcijo. Drugi, prekrivni sloj naj bo RAL 9006. Barvi obeh premazov se morata razlikovati zaradi lažjega evidentiranja morebitnih napak. Vključno z vsemi pomožnimi deli ter vgradnim in zaključnim materialom. Nastopne ploskve stopnic in podestov in rebraste pločevine je potrebno ustrezno očistiti in po potrebi, v primeru dotrajanosti, zamenjati. Pločevinaste sendvič panele je potrebno pazljivo odstraniti in jih po končanih obnovitvenih delih namestiti nazaj. Pri ponovni montaži stopnišča je potrebno upoštevati spremebo debeline obodnih zidov zaradi vgradnje nove toplotne izolacije. Vključno z vsemi pomožnimi, pripravljalnimi in zaključnimi deli in odri ter vsemi potrebnimi horizontalnimi in vertikalnimi transporti</t>
  </si>
  <si>
    <t>Kompletna izdelava, dobava in montaža jeklene podkonstrukcije fotovoltaičnih panelov, na strehi objekta iz jeklenih okvirjev HEA 160 in škatlastih pravokotnih profilov 100/60/4 mm, ter potrebnim zavetrovanjem RD8. Konstrukcijsko jeklo je kvalitete  S355J2, vijaki so kvalitete 8.8 in 10.9, zvari so II.kvalitete! Jeklena konstrukcija se sidra v obodno AB atiko preko ležišč iz ploščatega železa, debeline 15,00 mm. Pritrjevanje izvedeno z ustreznimi sidrnimi vijaki. Posamezni nosilni elementi se med seboj vijačijo na mestu vgradnje z ustreznimi vijaki. Vse dele nosilne konstrukcije je potrebno očistiti in izvesti dvoslojno zaščito. Prvi protikorozijski premaz je potrebno nanašati na speskano jekleno konstrukcijo. Drugi, prekrivni sloj naj bo RAL 9006. Barvi obeh premazov se morata razlikovati zaradi lažjega evidentiranja morebitnih napak. Vključno z vsemi pomožnimi, pripravljalnimi in zaključnimi deli, pripravo ustreznih ležišč  in odri ter vsemi potrebnimi horizontalnimi in vertikalnimi transporti. Delavniške načrte je dolžan izdelati izvajalec del. Pred izvedbo jih mora potrditi nadzor in projektant</t>
  </si>
  <si>
    <t>Kompletna izdelava, dobava in montaža jeklene podkonstrukcije strešnega klimata učilnic, na strehi objekta iz jeklenih okvirjev HEA 160 in škatlastih pravokotnih profilov 100/60/4 mm, ter potrebnim zavetrovanjem RD8. Konstrukcijsko jeklo je kvalitete  S355J2, vijaki so kvalitete 8.8 in 10.9, zvari so II.kvalitete! Jeklena konstrukcija se sidra v obodno AB atiko preko ležišč iz ploščatega železa, debeline 15,00 mm. Pritrjevanje izvedeno z ustreznimi sidrnimi vijaki. Posamezni nosilni elementi se med seboj vijačijo na mestu vgradnje z ustreznimi vijaki. Vse dele nosilne konstrukcije je potrebno očistiti in izvesti dvoslojno zaščito. Prvi protikorozijski premaz je potrebno nanašati na speskano jekleno konstrukcijo. Drugi, prekrivni sloj naj bo RAL 9006. Barvi obeh premazov se morata razlikovati zaradi lažjega evidentiranja morebitnih napak. Vključno z vsemi pomožnimi, pripravljalnimi in zaključnimi deli, pripravo ustreznih ležišč  in odri ter vsemi potrebnimi horizontalnimi in vertikalnimi transporti. Delavniške načrte je dolžan izdelati izvajalec del. Pred izvedbo jih mora potrditi nadzor in projektant</t>
  </si>
  <si>
    <t>Kompletna izdelava, dobava in montaža jeklene podkonstrukcije strešnega klimata jedilnice, na strehi objekta iz jeklenih okvirjev HEA 160 in škatlastih pravokotnih profilov 100/60/4 mm, ter potrebnim zavetrovanjem RD8. Konstrukcijsko jeklo je kvalitete  S355J2, vijaki so kvalitete 8.8 in 10.9, zvari so II.kvalitete! Jeklena konstrukcija se sidra v obodno AB atiko preko ležišč iz ploščatega železa, debeline 15,00 mm. Pritrjevanje izvedeno z ustreznimi sidrnimi vijaki. Posamezni nosilni elementi se med seboj vijačijo na mestu vgradnje z ustreznimi vijaki. Vse dele nosilne konstrukcije je potrebno očistiti in izvesti dvoslojno zaščito. Prvi protikorozijski premaz je potrebno nanašati na speskano jekleno konstrukcijo. Drugi, prekrivni sloj naj bo RAL 9006. Barvi obeh premazov se morata razlikovati zaradi lažjega evidentiranja morebitnih napak. Vključno z vsemi pomožnimi, pripravljalnimi in zaključnimi deli, pripravo ustreznih ležišč  in odri ter vsemi potrebnimi horizontalnimi in vertikalnimi transporti. Delavniške načrte je dolžan izdelati izvajalec del. Pred izvedbo jih mora potrditi nadzor in projektant</t>
  </si>
  <si>
    <t>Kompletna izdelava, dobava in montaža jeklene podkonstrukcije strešne dovodne ventilatorske enote, na strehi objekta iz jeklenih okvirjev HEA 160 in škatlastih pravokotnih profilov 100/60/4 mm, ter potrebnim zavetrovanjem RD8. Konstrukcijsko jeklo je kvalitete  S355J2, vijaki so kvalitete 8.8 in 10.9, zvari so II.kvalitete! Jeklena konstrukcija se sidra v obodno AB atiko preko ležišč iz ploščatega železa, debeline 15,00 mm. Pritrjevanje izvedeno z ustreznimi sidrnimi vijaki. Posamezni nosilni elementi se med seboj vijačijo na mestu vgradnje z ustreznimi vijaki. Vse dele nosilne konstrukcije je potrebno očistiti in izvesti dvoslojno zaščito. Prvi protikorozijski premaz je potrebno nanašati na speskano jekleno konstrukcijo. Drugi, prekrivni sloj naj bo RAL 9006. Barvi obeh premazov se morata razlikovati zaradi lažjega evidentiranja morebitnih napak. Vključno z vsemi pomožnimi, pripravljalnimi in zaključnimi deli, pripravo ustreznih ležišč  in odri ter vsemi potrebnimi horizontalnimi in vertikalnimi transporti. Delavniške načrte je dolžan izdelati izvajalec del. Pred izvedbo jih mora potrditi nadzor in projektant</t>
  </si>
  <si>
    <t>kotni profil 40/40/5 mm</t>
  </si>
  <si>
    <t>ploščati profil 100/5 mm</t>
  </si>
  <si>
    <t>ploščati profil 80/10 mm</t>
  </si>
  <si>
    <t>ekspandirana pločevina (50% odprtost)</t>
  </si>
  <si>
    <t>ležišče - ploščati profil 120/10 mm</t>
  </si>
  <si>
    <t>dim. 230/150 cm - nov vzhodni vhod</t>
  </si>
  <si>
    <t>Kompletna izdelava, dobava in montaža jeklene podkonstrukcije obloge prehoda prezračevalnih kanalov  učilnic 2. nadstropja, na strehi objekta, iz jeklenih škatlastih kvadratnih profilov 40/40/4 mm. Konstrukcijsko jeklo je kvalitete  S355J2, vijaki so kvalitete 8.8 in 10.9, zvari so II.kvalitete! Jeklena konstrukcija se sidra v obodno nosilno konstrukcijo preko ležišč iz ploščatega železa, debeline 15,00 mm. Pritrjevanje izvedeno z ustreznimi sidrnimi vijaki. Posamezni nosilni elementi se med seboj vijačijo na mestu vgradnje z ustreznimi vijaki. Vse dele nosilne konstrukcije je potrebno očistiti in izvesti dvoslojno zaščito. Prvi protikorozijski premaz je potrebno nanašati na speskano jekleno konstrukcijo. Drugi, prekrivni sloj naj bo RAL 9006. Barvi obeh premazov se morata razlikovati zaradi lažjega evidentiranja morebitnih napak.. Vključno z vsemi pomožnimi, pripravljalnimi in zaključnimi deli, pripravo ustreznih ležišč  in odri ter vsemi potrebnimi horizontalnimi in vertikalnimi transporti. Delavniške načrte je dolžan izdelati izvajalec del. Pred izvedbo jih mora potrditi nadzor in projektant</t>
  </si>
  <si>
    <t>Kompletna izdelava, dobava in montaža jeklene podkonstrukcije obloge prehoda prezračevalnih kanalov  hodnika 2. nadstropja, na strehi objekta, iz jeklenih škatlastih kvadratnih profilov 40/40/4 mm. Konstrukcijsko jeklo je kvalitete  S355J2, vijaki so kvalitete 8.8 in 10.9, zvari so II.kvalitete! Jeklena konstrukcija se sidra v obodno nosilno konstrukcijo preko ležišč iz ploščatega železa, debeline 15,00 mm. Pritrjevanje izvedeno z ustreznimi sidrnimi vijaki. Posamezni nosilni elementi se med seboj vijačijo na mestu vgradnje z ustreznimi vijaki. Vse dele nosilne konstrukcije je potrebno očistiti in izvesti dvoslojno zaščito. Prvi protikorozijski premaz je potrebno nanašati na speskano jekleno konstrukcijo. Drugi, prekrivni sloj naj bo RAL 9006. Barvi obeh premazov se morata razlikovati zaradi lažjega evidentiranja morebitnih napak.. Vključno z vsemi pomožnimi, pripravljalnimi in zaključnimi deli, pripravo ustreznih ležišč  in odri ter vsemi potrebnimi horizontalnimi in vertikalnimi transporti. Delavniške načrte je dolžan izdelati izvajalec del. Pred izvedbo jih mora potrditi nadzor in projektant</t>
  </si>
  <si>
    <t>Kompletna izdelava, dobava in montaža jeklene podkonstrukcije fasadne obloge vertikalnih prezračevalnih kanalov ob severni fasadi, iz jeklenih škatlastih kvadratnih profilov 40/40/4 mm. Konstrukcijsko jeklo je kvalitete  S355J2, vijaki so kvalitete 8.8 in 10.9, zvari so II.kvalitete! Jeklena konstrukcija se sidra v obodno nosilno konstrukcijo preko ležišč iz ploščatega železa, debeline 15,00 mm. Pritrjevanje izvedeno z ustreznimi sidrnimi vijaki. Posamezni nosilni elementi se med seboj vijačijo na mestu vgradnje z ustreznimi vijaki. Vse dele nosilne konstrukcije je potrebno očistiti in izvesti dvoslojno zaščito. Prvi protikorozijski premaz je potrebno nanašati na speskano jekleno konstrukcijo. Drugi, prekrivni sloj naj bo RAL 9006. Barvi obeh premazov se morata razlikovati zaradi lažjega evidentiranja morebitnih napak. Vključno z vsemi pomožnimi, pripravljalnimi in zaključnimi deli, pripravo ustreznih ležišč  in odri ter vsemi potrebnimi horizontalnimi in vertikalnimi transporti. Delavniške načrte je dolžan izdelati izvajalec del. Pred izvedbo jih mora potrditi nadzor in projektant</t>
  </si>
  <si>
    <t>Kompletna, dobava in montaža obloge jeklene podkonstrukcije fasadne obloge vertikalnih prezračevalnih kanalov ob severni fasadi, iz aluminijaste barvane (RAL 9006) romboidne ekspandirane pločevine 8/4/1 mm. Aluminij EN-AW1050A, debeline 0,8 mm. Pritrjevanje izvedeno z ustreznimi nerjavnimi vijaki v barvi pločevine, neposredno na podkonstrukcijo. Vključno z vsemi pomožnimi, pripravljalnimi in zaključnimi deli, pripravo ustreznih ležišč  in odri ter vsemi potrebnimi horizontalnimi in vertikalnimi transporti. Kosovnico je dolžan izdelati izvajalec del. Pred izvedbo jo mora potrditi nadzor in projektant.</t>
  </si>
  <si>
    <t>Kompletna izdelava, dobava in montaža jeklene zaščitne in vizualne bariere zunanjih enot na strehi veznega trakta, iz jeklenih ploščatih profilov 80/10 mm , ter potrebnim zavetrovanjem iz ploščatih profilov 100/5 mm. Konstrukcijsko jeklo je kvalitete  S355J2, vijaki oziroma navojne plaice M10 so kvalitete 8.8 in 10.9, zvari so II.kvalitete! Jeklena konstrukcija se sidra v obodno AB atiko preko ležišč iz ploščatega železa, dimenzij 160/120/10 mm (30 kom). Pritrjevanje izvedeno z ustreznimi sidrnimi vijaki oziroma navojnimi palicami. minimalni odmik od roba AB venca je 55 mm. Polnila se izvedejo z okvirjem iz kotnih profilov 40/40/5 mm, v ktere se vpne ekspandirana pločevina (50 % odprtost,  romboidna ekspandirana pločevina 8/4/1 mm. Aluminij EN-AW1050A, debeline 0,8 mm). Pločevina se vijači s samoreznimi nerjavnimi vijaki ali neti, v barvi polnila. Posamezni nosilni elementi se med seboj vijačijo na mestu vgradnje z ustreznimi vijaki. Vse dele nosilne konstrukcije je potrebno očistiti in izvesti dvoslojno zaščito. Prvi protikorozijski premaz je potrebno nanašati na speskano jekleno konstrukcijo. Drugi, prekrivni sloj naj bo RAL 9006. Barvi obeh premazov se morata razlikovati zaradi lažjega evidentiranja morebitnih napak. Vključno z vsemi pomožnimi, pripravljalnimi in zaključnimi deli, pripravo ustreznih ležišč ter vgradnim, spojnim in tesnilnim materialom na mestu preboja hidroizolacije ter odri ter vsemi potrebnimi horizontalnimi in vertikalnimi transporti. Delavniške načrte je dolžan izdelati izvajalec del. Pred izvedbo jih mora potrditi nadzor in projektant</t>
  </si>
  <si>
    <t>Kompletna izdelava, dobava in montaža jeklene podkonstrukcije prostora za biološke odpadke ob kuhinjskem izhodu, iz jeklenih škatlastih kvadratnih profilov 40/40/4 mm (135 kg). Konstrukcijsko jeklo je kvalitete  S355J2, vijaki so kvalitete 8.8 in 10.9, zvari so II.kvalitete! Jeklena konstrukcija se sidra v obodno nosilno konstrukcijo preko ležišč iz ploščatega železa, debeline 15,00 mm. Pritrjevanje izvedeno z ustreznimi sidrnimi vijaki. Posamezni nosilni elementi se med seboj vijačijo na mestu vgradnje z ustreznimi vijaki. Vse dele nosilne konstrukcije je potrebno očistiti in izvesti dvoslojno zaščito. Prvi protikorozijski premaz je potrebno nanašati na speskano jekleno konstrukcijo. Drugi, prekrivni sloj naj bo RAL 9006. Barvi obeh premazov se morata razlikovati zaradi lažjega evidentiranja morebitnih napak. Zunanje sten prostora se obložijo z aluminijasto barvano (RAL 7016) romboidno ekspandirano pločevino 8/4/1 mm. Aluminij EN-AW1050A, debeline 0,8 mm (18 m2). Pritrjevanje izvedeno z ustreznimi nerjavnimi vijaki v barvi pločevine, neposredno na podkonstrukcijo. Prostor ima integrirana dvojan enokrilan vrata (sveta dim. 81/210 cm), enake izvedbe kot sama fasadna alu obloga. Vrata imajo trojna nasadila, alu fiksni ročaj in varnostno cilindrično ključavnico. Vključno z vsemi pomožnimi, pripravljalnimi in zaključnimi deli, pripravo ustreznih ležišč  in odri ter vsemi potrebnimi horizontalnimi in vertikalnimi transporti. Delavniške načrte je dolžan izdelati izvajalec del. Pred izvedbo jih mora potrditi nadzor in projektant</t>
  </si>
  <si>
    <t xml:space="preserve"> - okvir in krilo: večkomorni ALU okvir s prekinjenim toplotnim mostom, npr. ALU-K 77IW, barva okvirja - naravni eloksiran aluminij, razširitveni profil zgoraj zaradi vgradnje nadometnih žaluzij - enake kvalitete kot sam okvir
- zasteklitev:  izolativno troslojno steklo (U /gmax=0,5 W/m2/ K), varnostna VSG izvedba notranjega in zunanjega stekla (PVB folija 0,76 mm) 
izdelovalec sam določi debelino stekla glede na velikost okna
- odpiranje: krilo in ventus, delna fiksna zasteklitev
- okovje: kvalitetno okovje za kombinirano odpiranje
- okenske police: kamnita polica (svetlo siv granit) na notranji strani, d=3,00 cm, ALU odkapna polica zunaj, s tipziranimi alu stranskimi zaključki za vgradnjo v fasado , RAL 9006
- oprema: alu kljuka v barvi profila z integrirano varnostno cilindrično ključavnico - sistemski ključ, tipa Hoppe Duraplus ali ekvivalentno, elektrificirane nadometne alu žaluzije v nadometni kaseti tipa T80, z sredinsko ojačitveno gubo, barva RAL 9006, stranska vodila, odporne na močan veter, upravljanje preko elektromotorja in notranjega stikala
</t>
  </si>
  <si>
    <t xml:space="preserve"> - okvir in krilo: večkomorni ALU okvir s prekinjenim toplotnim mostom, npr. ALU-K 77IW, barva okvirja - naravni eloksiran aluminij, razširitveni profil zgoraj zaradi vgradnje nadometnih žaluzij in na strani zaradi vgradnje toplotne izolacije - enake kvalitete kot sam okvir
- zasteklitev:  izolativno troslojno steklo (U /gmax=0,5 W/m2/ K), varnostna VSG izvedba notranjega in zunanjega stekla (PVB folija 0,76 mm) 
izdelovalec sam določi debelino stekla glede na velikost okna
- odpiranje: krilo in ventus, delna fiksna zasteklitev
- okovje: kvalitetno okovje za kombinirano odpiranje
- okenske police: kamnita polica (svetlo siv granit) na notranji strani, d=3,00 cm, ALU odkapna polica zunaj, s tipziranimi alu stranskimi zaključki za vgradnjo v fasado , RAL 9006
- oprema: alu kljuka v barvi profila z integrirano varnostno cilindrično ključavnico - sistemski ključ, tipa Hoppe Duraplus ali ekvivalentno, elektrificirane nadometne alu žaluzije v nadometni kaseti tipa T80, z sredinsko ojačitveno gubo, barva RAL 9006, stranska vodila, odporne na močan veter, upravljanje preko elektromotorja in notranjega stikala
</t>
  </si>
  <si>
    <t xml:space="preserve"> - okvir in krilo: večkomorni ALU okvir s prekinjenim toplotnim mostom, npr. ALU-K 77IW, barva okvirja - naravni eloksiran aluminij, razširitveni profil zgoraj zaradi vgradnje nadometnih žaluzij in na strani zaradi vgradnje toplotne izolacije - enake kvalitete kot sam okvir
- zasteklitev:  izolativno troslojno steklo (U /gmax=0,5 W/m2/ K), varnostna VSG izvedba notranjega in zunanjega stekla (PVB folija 0,76 mm) 
izdelovalec sam določi debelino stekla glede na velikost okna                     
- odpiranje: krilo in ventus, delna fiksna zasteklitev
- okovje: kvalitetno okovje za kombinirano odpiranje
- okenske police: kamnita polica (svetlo siv granit) na notranji strani, d=3,00 cm, ALU odkapna polica zunaj, s tipziranimi alu stranskimi zaključki za vgradnjo v fasado , RAL 9006
- oprema: alu kljuka v barvi profila z integrirano varnostno cilindrično ključavnico - sistemski ključ, tipa Hoppe Duraplus ali ekvivalentno, elektrificirane nadometne alu žaluzije v nadometni kaseti tipa T80, z sredinsko ojačitveno gubo, barva RAL 9006, stranska vodila, odporne na močan veter, upravljanje preko elektromotorja in notranjega stikala
</t>
  </si>
  <si>
    <t xml:space="preserve"> - okvir in krilo: večkomorni ALU okvir s prekinjenim toplotnim mostom, npr. ALU-K 77IW, barva okvirja - naravni eloksiran aluminij, razširitveni profil zgoraj zaradi vgradnje nadometnih žaluzij - enake kvalitete kot sam okvir, z integriranimi enokrilinimi vrati
- zasteklitev:  izolativno troslojno steklo (U /gmax=0,5 W/m2/ K), varnostna VSG izvedba notranjega in zunanjega stekla (PVB folija 0,76 mm) 
izdelovalec sam določi debelino stekla glede na velikost okna
- odpiranje: krilo in ventus, delna fiksna zasteklitev, enokrilno odpiranje vrat
- okovje: kvalitetno okovje za kombinirano odpiranje, trojna kvalitetna nerjavna vratna nasadila 
- okenske police: kamnita polica (svetlo siv granit) na notranji strani, d=3,00 cm, ALU odkapna polica zunaj, s tipziranimi alu stranskimi zaključki za vgradnjo v fasado , RAL 9006, pohodni alu profil pri izhodnih vratih
</t>
  </si>
  <si>
    <t xml:space="preserve"> - oprema: alu kljuka v barvi profila z integrirano varnostno cilindrično ključavnico - sistemski ključ, tipa Hoppe Duraplus  ali ekvivalentno na oknih in zunanji strani vrat ter antipanik horizontalni ročaj na notranji strani tipa Hoppe ali ekvivalentno, varnostna cilindrična ključavnica na vratnih krilih - rozeta, sistemski ključ, elektrificirane nadometne alu žaluzije v nadometni kaseti tipa T80, z sredinsko ojačitveno gubo, barva RAL 9006, stranska vodila, odporne na močan veter, upravljanje preko elektromotorja in notranjega stikala</t>
  </si>
  <si>
    <t xml:space="preserve"> - okvir in krilo: večkomorni ALU okvir s prekinjenim toplotnim mostom, npr. ALU-K 77IW, barva okvirja - naravni eloksiran aluminij, razširitveni profil zgoraj zaradi vgradnje nadometnih žaluzij in na strani zaradi vgradnje toplotne izolacije - enake kvalitete kot sam okvir, z integriranimi enokrilinimi vrati
- zasteklitev:  izolativno troslojno steklo (U /gmax=0,5 W/m2/ K), varnostna VSG izvedba notranjega in zunanjega stekla (PVB folija 0,76 mm) 
izdelovalec sam določi debelino stekla glede na velikost okna
- odpiranje: krilo in ventus, delna fiksna zasteklitev, enokrilno odpiranje vrat
- okovje: kvalitetno okovje za kombinirano odpiranje, trojna kvalitetna nerjavna vratna nasadila 
- okenske police: kamnita polica (svetlo siv granit) na notranji strani, d=3,00 cm, ALU odkapna polica zunaj, s tipziranimi alu stranskimi zaključki za vgradnjo v fasado , RAL 9006, pohodni alu profil pri izhodnih vratih
</t>
  </si>
  <si>
    <t xml:space="preserve"> - oprema: alu kljuka v barvi profila z integrirano varnostno cilindrično ključavnico - sistemski ključ, tipa Hoppe Duraplus  ali ekvivalentno na oknih in zunanji strani vrat ter antipanik horizontalni ročaj na notranji strani tipa Hoppe ali ekvivalentno, varnostna cilindrična ključavnica na vratnih krilih - rozeta, sistemski ključ, elektrificirane nadometne alu žaluzije v nadometni kaseti tipa T80, z sredinsko ojačitveno gubo, barva RAL 9006, stranska vodila, odporne na močan veter, upravljanje preko elektromotorja in notranjega stikala                                                                                                                                                                                                                </t>
  </si>
  <si>
    <t xml:space="preserve"> - okvir in krilo: večkomorni ALU okvir s prekinjenim toplotnim mostom, npr. ALU-K 77IW, barva okvirja - naravni eloksiran aluminij,
- zasteklitev:  izolativno troslojno steklo (U /gmax=0,5 W/m2/ K), varnostna VSG izvedba notranjega in zunanjega stekla (PVB folija 0,76 mm) 
izdelovalec sam določi debelino stekla glede na velikost okna
- odpiranje: krilo in ventus, delna fiksna zasteklitev, 
- okovje: kvalitetno okovje za kombinirano odpiranje, 
- okenske police: kamnita polica (svetlo siv granit) na notranji strani, d=3,00 cm, ALU odkapna polica zunaj, s tipziranimi alu stranskimi zaključki za vgradnjo v fasado , RAL 9006,</t>
  </si>
  <si>
    <t xml:space="preserve"> - okvir in krilo: večkomorni ALU okvir s prekinjenim toplotnim mostom, npr. ALU-K 77IW, barva okvirja - naravni eloksiran aluminij,
- zasteklitev:  izolativno troslojno steklo (U /gmax=0,5 W/m2/ K), varnostna VSG izvedba notranjega in zunanjega stekla (PVB folija 0,76 mm) 
izdelovalec sam določi debelino stekla glede na velikost okna
- odpiranje: krilo in ventus, delna fiksna zasteklitev, 
- okovje: kvalitetno okovje za kombinirano odpiranje, 
- okenske police: kamnita polica (svetlo siv granit) na notranji strani, d=3,00 cm, ALU odkapna polica zunaj, s tipiziranimi alu stranskimi zaključki za vgradnjo v fasado , RAL 9006,</t>
  </si>
  <si>
    <t xml:space="preserve"> - okvir in krilo: večkomorni ALU okvir s prekinjenim toplotnim mostom, npr. ALU-K 77IW, barva okvirja - naravni eloksiran aluminij, okvir dvakrat lomljen po liniji fasade
- zasteklitev:  izolativno troslojno steklo (U /gmax=0,5 W/m2/ K), varnostna VSG izvedba notranjega in zunanjega stekla (PVB folija 0,76 mm) 
izdelovalec sam določi debelino stekla glede na velikost okna
- odpiranje: krilo in ventus, delna fiksna zasteklitev, 
- okovje: kvalitetno okovje za kombinirano odpiranje, 
- okenske police: kamnita polica (svetlo siv granit) na notranji strani, d=3,00 cm, ALU odkapna polica zunaj, s tipiziranimi alu stranskimi zaključki za vgradnjo v fasado , RAL 9006,</t>
  </si>
  <si>
    <t xml:space="preserve"> - okvir in krilo: večkomorni ALU okvir s prekinjenim toplotnim mostom, npr. ALU-K 77IW, barva okvirja - naravni eloksiran aluminij, razširitvni profil zgoraj zaradi vgradnje nadometnih žaluzij - enake kvalitete kot sam okvir
- zasteklitev:  izolativno troslojno steklo (U /gmax=0,5 W/m2/ K), varnostna VSG izvedba notranjega in zunanjega stekla (PVB folija 0,76 mm) 
izdelovalec sam določi debelino stekla glede na velikost okna
- odpiranje: krilo in ventus 
- okovje: kvalitetno okovje za kombinirano odpiranje, 
- okenske police: kamnita polica (svetlo siv granit) na notranji strani, d=3,00 cm, ALU odkapna polica zunaj, s tipiziranimi alu stranskimi zaključki za vgradnjo v fasado , RAL 9006,</t>
  </si>
  <si>
    <t xml:space="preserve"> - oprema: alu kljuka v barvi profila z integrirano varnostno cilindrično ključavnico - sistemski ključ, tipa Hoppe Duraplus  ali ekvivalentno, nadometne alu žaluzije v nadometni kaseti tipa T80, z sredinsko ojačitveno gubo, barva RAL 9006, stranska vodila, odporne na močan veter, upravljanje preko monokomande                                                                                                                                                 </t>
  </si>
  <si>
    <t xml:space="preserve"> - okvir in krilo: večkomorni ALU okvir s prekinjenim toplotnim mostom, npr. ALU-K 77IW,
- zasteklitev:  izolativno troslojno steklo (U /gmax=0,5 W/m2/ K), varnostna VSG izvedba notranjega in zunanjega stekla (PVB folija 0,76 mm) 
izdelovalec sam določi debelino stekla glede na velikost okna
- odpiranje: krilo in ventus, delna fiksna zasteklitev, 
- okovje: kvalitetno okovje za kombinirano odpiranje, 
- okenske police: kamnita polica (svetlo siv granit) na notranji strani, d=3,00 cm, ALU odkapna polica zunaj, s tipiziranimi alu stranskimi zaključki za vgradnjo v fasado , RAL 9006,</t>
  </si>
  <si>
    <t xml:space="preserve"> - okvir in krilo: večkomorni ALU okvir s prekinjenim toplotnim mostom, npr. ALU-K 77IW, barva okvirja - naravni eloksiran aluminij,
- zasteklitev:  izolativno troslojno steklo (U /gmax=0,5 W/m2/ K), varnostna VSG izvedba notranjega in zunanjega stekla (PVB folija 0,76 mm) 
izdelovalec sam določi debelino stekla glede na velikost okna
- odpiranje: fiksna zasteklitev, 
- okovje: / 
- okenske police: kamnita polica (svetlo siv granit) na notranji strani, d=3,00 cm, ALU odkapna polica zunaj, s tipiziranimi alu stranskimi zaključki za vgradnjo v fasado , RAL 9006,</t>
  </si>
  <si>
    <t xml:space="preserve"> - okvir in krilo: večkomorni ALU okvir s prekinjenim toplotnim mostom, npr. ALU-K 77IW,barva okvirja - naravni eloksiran aluminij, z integriranimi enokrilnimi vrati, razširitveni profil na strani zaradi vgradnje toplotne izolacije - enake kvalitete kot sam okvir
- zasteklitev:  izolativno troslojno steklo (U /gmax=0,5 W/m2/ K), varnostna VSG izvedba notranjega in zunanjega stekla (PVB folija 0,76 mm) 
izdelovalec sam določi debelino stekla glede na velikost okna
- odpiranje: krilo in ventus, delna fiksna zasteklitev, enokrilno odpiranje vrat
- okovje: kvalitetno okovje za kombinirano odpiranje, trojna nerjavna vratna nasadila
- okenske police: kamnita polica (svetlo siv granit) na notranji strani, d=3,00 cm, ALU odkapna polica zunaj, s tipiziranimi alu stranskimi zaključki za vgradnjo v fasado , RAL 9006,</t>
  </si>
  <si>
    <t xml:space="preserve"> - okvir in krilo: večkomorni ALU okvir s prekinjenim toplotnim mostom, npr. ALU-K 77IW,
- zasteklitev:  izolativno troslojno steklo (U /gmax=0,5 W/m2/ K), varnostna VSG izvedba notranjega in zunanjega stekla (PVB folija 0,76 mm) 
izdelovalec sam določi debelino stekla glede na velikost okna
- odpiranje: fiksna zasteklitev, 
- okovje: / 
- okenske police: kamnita polica (svetlo siv granit) na notranji strani, d=3,00 cm, ALU odkapna polica zunaj, s tipiziranimi alu stranskimi zaključki za vgradnjo v fasado , RAL 9006,</t>
  </si>
  <si>
    <t xml:space="preserve"> - okvir in krilo: večkomorni ALU okvir s prekinjenim toplotnim mostom, npr. ALU-K 77IW, barva okvirja - naravni eloksiran aluminij,
- zasteklitev:  izolativno troslojno steklo (U /gmax=0,5 W/m2/ K), varnostna VSG izvedba notranjega in zunanjega stekla (PVB folija 0,76 mm) 
izdelovalec sam določi debelino stekla glede na velikost okna
- odpiranje: na ventus in krilo, delna fiksna zasteklitev, 
- okovje: kvalitetno okovje za kombinirano odpiranje 
- okenske police: kamnita polica (svetlo siv granit) na notranji strani, d=3,00 cm, ALU odkapna polica zunaj, s tipiziranimi alu stranskimi zaključki za vgradnjo v fasado , RAL 9006,</t>
  </si>
  <si>
    <t xml:space="preserve"> - okvir in krilo: večkomorni ALU okvir s prekinjenim toplotnim mostom, npr. ALU-K 77IW,barva okvirja - naravni eloksiran aluminij,
- zasteklitev:  izolativno troslojno steklo (U /gmax=0,5 W/m2/ K), varnostna VSG izvedba notranjega in zunanjega stekla (PVB folija 0,76 mm) 
izdelovalec sam določi debelino stekla glede na velikost okna
- odpiranje: krilo in ventus, delna fiksna zasteklitev, 
- okovje: kvalitetno okovje za kombinirano odpiranje, 
- okenske police: kamnita polica (svetlo siv granit) na notranji strani, d=3,00 cm, ALU odkapna polica zunaj, s tipiziranimi alu stranskimi zaključki za vgradnjo v fasado , RAL 9006,</t>
  </si>
  <si>
    <t xml:space="preserve"> - okvir in krilo: večkomorni ALU okvir s prekinjenim toplotnim mostom, npr. ALU-K 77IW, barva okvirja - naravni eloksiran aluminij,
- zasteklitev:  izolativno troslojno steklo (U /gmax=0,5 W/m2/ K), varnostna VSG izvedba notranjega in zunanjega stekla (PVB folija 0,76 mm) 
izdelovalec sam določi debelino stekla glede na velikost okna
- odpiranje: ventus,
- okovje: elektrificirano kvalitetno okovje za ventus, vezano na požarno centralo 
- okenske police: kamnita polica (svetlo siv granit) na notranji strani, d=3,00 cm, ALU odkapna polica zunaj, s tipiziranimi alu stranskimi zaključki za vgradnjo v fasado , RAL 9006,</t>
  </si>
  <si>
    <t xml:space="preserve"> - okvir in krilo: večkomorni ALU okvir s prekinjenim toplotnim mostom, npr. ALU-K 77IW, barva okvirja - naravni eloksiran aluminij, z integriranimi enokrilnimi vrati, razširitveni profil na strani zaradi vgradnje toplotne izolacije - enake kvalitete kot sam okvir
- zasteklitev:  izolativno troslojno steklo (U /gmax=0,5 W/m2/ K), varnostna VSG izvedba notranjega in zunanjega stekla (PVB folija 0,76 mm) 
izdelovalec sam določi debelino stekla glede na velikost okna
- odpiranje: krilo in ventus, delna fiksna zasteklitev, enokrilno odpiranje vrat
- okovje: kvalitetno okovje za kombinirano odpiranje, trojna nerjavna vratna nasadila
- okenske police: kamnita polica (svetlo siv granit) na notranji strani, d=3,00 cm, ALU odkapna polica zunaj, s tipiziranimi alu stranskimi zaključki za vgradnjo v fasado , RAL 9006,</t>
  </si>
  <si>
    <t xml:space="preserve"> - okvir in krilo: večkomorni ALU okvir s prekinjenim toplotnim mostom, npr. ALU-K 77IW, barva okvirja - naravni eloksiran aluminij, razširitveni profil na strani zaradi vgradnje toplotne izolacije - enake kvalitete kot sam okvir
- zasteklitev:  izolativno troslojno steklo (U /gmax=0,5 W/m2/ K), varnostna VSG izvedba notranjega in zunanjega stekla (PVB folija 0,76 mm) 
izdelovalec sam določi debelino stekla glede na velikost okna
- odpiranje: krilo in ventus, delna fiksna zasteklitev, 
- okovje: kvalitetno okovje za kombinirano odpiranje, 
- okenske police: kamnita polica (svetlo siv granit) na notranji strani, d=3,00 cm, ALU odkapna polica zunaj, s tipiziranimi alu stranskimi zaključki za vgradnjo v fasado , RAL 9006,</t>
  </si>
  <si>
    <t xml:space="preserve"> - okvir in krilo: večkomorni ALU okvir s prekinjenim toplotnim mostom, npr. ALU-K 77IW,barva okvirja - naravni eloksiran aluminij, razširitveni profil na strani zaradi vgradnje toplotne izolacije - enake kvalitete kot sam okvir
- zasteklitev:  izolativno troslojno steklo (U /gmax=0,5 W/m2/ K), varnostna VSG izvedba notranjega in zunanjega stekla (PVB folija 0,76 mm) 
izdelovalec sam določi debelino stekla glede na velikost okna
- odpiranje: na ventus in krilo, delna fiksna zasteklitev, 
- okovje: kvalitetno okovje za kombinirano odpiranje 
- okenske police: kamnita polica (svetlo siv granit) na notranji strani, d=3,00 cm, ALU odkapna polica zunaj, s tipiziranimi alu stranskimi zaključki za vgradnjo v fasado , RAL 9006,</t>
  </si>
  <si>
    <t xml:space="preserve"> - okvir in krilo: večkomorni ALU okvir s prekinjenim toplotnim mostom, npr. ALU-K 77IW, barva okvirja - naravni eloksiran aluminij,
- zasteklitev:  izolativno troslojno steklo (U /gmax=0,5 W/m2/ K), varnostna VSG izvedba notranjega in zunanjega stekla (PVB folija 0,76 mm) 
izdelovalec sam določi debelino stekla glede na velikost okna
- odpiranje: ventus,
- okovje: kvalitetno okovje za ventus odpiranje, podaljšana ročica za lažje odpiranje
- okenske police: ALU odkapna polica zunaj, s tipiziranimi alu stranskimi zaključki za vgradnjo v fasado , RAL 9006,</t>
  </si>
  <si>
    <t xml:space="preserve"> - okvir in krilo: večkomorni ALU okvir s prekinjenim toplotnim mostom, npr. ALU-K 77IW, barva okvirja - naravni eloksiran aluminij, razširitveni profil zgoraj zaradi vgradnje podometnih žaluzij - enake kvalitete kot sam okvir
- zasteklitev:  izolativno troslojno steklo (U /gmax=0,5 W/m2/ K), varnostna VSG izvedba notranjega in zunanjega stekla (PVB folija 0,76 mm) 
izdelovalec sam določi debelino stekla glede na velikost okna
- odpiranje: krilo in ventus, delna fiksna zasteklitev
- okovje: kvalitetno okovje za kombinirano odpiranje
- okenske police: kamnita polica (svetlo siv granit) na notranji strani, d=3,00 cm, ALU odkapna polica zunaj, s tipziranimi alu stranskimi zaključki za vgradnjo v fasado , RAL 9006
- oprema: alu kljuka v barvi profila z integrirano varnostno cilindrično ključavnico - sistemski ključ, tipa Hoppe Duraplus ali ekvivalentno, podometne alu žaluzije v kaseti, tipa T80, z sredinsko ojačitveno gubo, barva RAL 9006, stranska vodila, odporne na močan veter, upravljanje preko monokomande
</t>
  </si>
  <si>
    <t xml:space="preserve"> - okvir in krilo: večkomorni ALU okvir s prekinjenim toplotnim mostom, npr. ALU-K 77IW,barva okvirja - naravni eloksiran aluminij, razširitveni profil zgoraj zaradi vgradnje podometnih žaluzij - enake kvalitete kot sam okvir
- zasteklitev: požarno steklo - izolativno troslojno steklo (U /gmax=0,5 W/m2/ K), varnostna VSG izvedba notranjega in zunanjega stekla (PVB folija 0,76 mm) 
izdelovalec sam določi debelino stekla glede na velikost okna
- odpiranje: fiksna zasteklitev
- okovje: /
- okenske police: kamnita polica (svetlo siv granit) na notranji strani, d=3,00 cm, ALU odkapna polica zunaj, s tipziranimi alu stranskimi zaključki za vgradnjo v fasado , RAL 9006
- oprema: alu kljuka v barvi profila z integrirano varnostno cilindrično ključavnico - sistemski ključ, tipa Hoppe Duraplus ali ekvivalentno, podometne alu žaluzije v kaseti, tipa T80, z sredinsko ojačitveno gubo, barva RAL 9006, stranska vodila, odporne na močan veter, upravljanje preko monokomande
</t>
  </si>
  <si>
    <t xml:space="preserve"> - okvir in krilo: večkomorni ALU okvir s prekinjenim toplotnim mostom, npr. ALU-K 77IW,barva okvirja - naravni eloksiran aluminij, razširitveni profil zgoraj zaradi vgradnje podometnih žaluzij - enake kvalitete kot sam okvir
- zasteklitev:  izolativno troslojno steklo (U /gmax=0,5 W/m2/ K), varnostna VSG izvedba notranjega in zunanjega stekla (PVB folija 0,76 mm) 
izdelovalec sam določi debelino stekla glede na velikost okna
- odpiranje: krilo in ventus, delna fiksna zasteklitev
- okovje: kvalitetno okovje za kombinirano odpiranje
- okenske police: kamnita polica (svetlo siv granit) na notranji strani, d=3,00 cm, ALU odkapna polica zunaj, s tipziranimi alu stranskimi zaključki za vgradnjo v fasado , RAL 9006
- oprema: alu kljuka v barvi profila z integrirano varnostno cilindrično ključavnico - sistemski ključ, tipa Hoppe Duraplus ali ekvivalentno, podometne alu žaluzije v kaseti, tipa T80, z sredinsko ojačitveno gubo, barva RAL 9006, stranska vodila, odporne na močan veter, upravljanje preko monokomande, zunanji fiksni komarnik, pritrjen z magneti
</t>
  </si>
  <si>
    <t xml:space="preserve"> - okvir in krilo: večkomorni ALU okvir s prekinjenim toplotnim mostom, npr. ALU-K 77IW,barva okvirja - naravni eloksiran aluminij, razširitveni profil zgoraj zaradi vgradnje podometnih žaluzij - enake kvalitete kot sam okvir
- zasteklitev:  izolativno troslojno steklo (U /gmax=0,5 W/m2/ K), varnostna VSG izvedba notranjega in zunanjega stekla (PVB folija 0,76 mm) 
izdelovalec sam določi debelino stekla glede na velikost okna
- odpiranje: krilo in ventus, delna fiksna zasteklitev
- okovje: kvalitetno okovje za kombinirano odpiranje
- okenske police: kamnita polica (svetlo siv granit) na notranji strani, d=3,00 cm, ALU odkapna polica zunaj, s tipziranimi alu stranskimi zaključki za vgradnjo v fasado , RAL 9006
- oprema: alu kljuka v barvi profila z integrirano varnostno cilindrično ključavnico - sistemski ključ, tipa Hoppe Duraplus ali ekvivalentno, podometne alu žaluzije v kaseti, tipa T80, z sredinsko ojačitveno gubo, barva RAL 9006, stranska vodila, odporne na močan veter, upravljanje preko monokomande
</t>
  </si>
  <si>
    <t xml:space="preserve"> - okvir in krilo: večkomorni ALU okvir s prekinjenim toplotnim mostom, npr. ALU-K 77IW, barva okvirja - naravni eloksiran aluminij, razširitveni profil zgoraj zaradi vgradnje podometnih žaluzij - enake kvalitete kot sam okvir
- zasteklitev:  izolativno troslojno steklo (U /gmax=0,5 W/m2/ K), varnostna VSG izvedba notranjega in zunanjega stekla (PVB folija 0,76 mm) 
izdelovalec sam določi debelino stekla glede na velikost okna
- odpiranje: ventus, delna fiksna zasteklitev
- okovje: elektrificirano kvalitetno okovje za ventus, vezano na požarno centralo 
- okenske police: kamnita polica (svetlo siv granit) na notranji strani, d=3,00 cm, ALU odkapna polica zunaj, s tipziranimi alu stranskimi zaključki za vgradnjo v fasado , RAL 9006
- oprema: elektro motor in mehanizem za ventus odpiranje, proženje preko požarne centrale, podometne alu žaluzije v kaseti, tipa T80, z sredinsko ojačitveno gubo, barva RAL 9006, stranska vodila, odporne na močan veter, upravljanje preko monokomande  
</t>
  </si>
  <si>
    <t xml:space="preserve"> - okvir in krilo: večkomorni ALU okvir s prekinjenim toplotnim mostom, npr. ALU-K 77IW, barva okvirja - naravni eloksiran aluminij, razširitveni profil zgoraj zaradi vgradnje podometnih žaluzij - enake kvalitete kot sam okvir
- zasteklitev:  izolativno troslojno steklo (U /gmax=0,5 W/m2/ K), varnostna VSG izvedba notranjega in zunanjega stekla (PVB folija 0,76 mm) 
izdelovalec sam določi debelino stekla glede na velikost okna
- odpiranje: krilo in ventus, delna fiksna zasteklitev
- okovje: kvalitetno okovje za kombinirano odpiranje
- okenske police: ALU odkapna polica zunaj, s tipziranimi alu stranskimi zaključki za vgradnjo v fasado , RAL 9006
- oprema: alu kljuka v barvi profila z integrirano varnostno cilindrično ključavnico - sistemski ključ, tipa Hoppe Duraplus ali ekvivalentno, podometne alu žaluzije v kaseti, tipa T80, z sredinsko ojačitveno gubo, barva RAL 9006, stranska vodila, odporne na močan veter, upravljanje preko monokomande, zunanji fiksni komarnik, pritrjen z magneti
</t>
  </si>
  <si>
    <t xml:space="preserve"> - okvir in krilo: večkomorni ALU okvir s prekinjenim toplotnim mostom, npr. ALU-K 77IW, barva okvirja - naravni eloksiran aluminij,
- zasteklitev:  izolativno troslojno steklo (U /gmax=0,5 W/m2/ K), varnostna VSG izvedba notranjega in zunanjega stekla (PVB folija 0,76 mm) 
izdelovalec sam določi debelino stekla glede na velikost okna
- odpiranje: ventus,
- okovje: kvalitetno okovje za ventus odpiranje, podaljšana ročica za lažje odpiranje
- okenske police: kamnita polica (svetlo siv granit) na notranji strani, d=3,00 cm, ALU odkapna polica zunaj, s tipiziranimi alu stranskimi zaključki za vgradnjo v fasado , RAL 9006,</t>
  </si>
  <si>
    <t xml:space="preserve"> - okvir in krilo: večkomorni ALU okvir s prekinjenim toplotnim mostom, npr. ALU-K 77IW, barva okvirja - naravni eloksiran aluminij,
- zasteklitev:  izolativno troslojno steklo (U /gmax=0,5 W/m2/ K), varnostna VSG izvedba notranjega in zunanjega stekla (PVB folija 0,76 mm) 
izdelovalec sam določi debelino stekla glede na velikost okna
- odpiranje: ventus in krilo, delno fiksna zasteklitev
- okovje: kvalitetno okovje za kombinirano odpiranje, 
- okenske police: kamnita polica (svetlo siv granit) na notranji strani, d=3,00 cm, ALU odkapna polica zunaj, s tipiziranimi alu stranskimi zaključki za vgradnjo v fasado , RAL 9006,</t>
  </si>
  <si>
    <t xml:space="preserve"> - okvir in krilo: večkomorni ALU okvir s prekinjenim toplotnim mostom, npr. ALU-K 77IW,barva okvirja - naravni eloksiran aluminij,
- zasteklitev:  izolativno troslojno steklo (U /gmax=0,5 W/m2/ K), varnostna VSG izvedba notranjega in zunanjega stekla (PVB folija 0,76 mm) 
izdelovalec sam določi debelino stekla glede na velikost okna
- odpiranje: fiksna zasteklitev
- okovje: / 
- okenske police: kamnita polica (svetlo siv granit) na notranji strani, d=3,00 cm, ALU odkapna polica zunaj, s tipiziranimi alu stranskimi zaključki za vgradnjo v fasado , RAL 9006,</t>
  </si>
  <si>
    <t xml:space="preserve"> - okvir in krilo: večkomorni ALU okvir s prekinjenim toplotnim mostom, npr. ALU-K 77IW, barva okvirja - naravni eloksiran aluminij, razširitveni profil zgoraj zaradi vgradnje nadometnih žaluzij - enake kvalitete kot sam okvir
- zasteklitev:  izolativno troslojno steklo (U /gmax=0,5 W/m2/ K), varnostna VSG izvedba notranjega in zunanjega stekla (PVB folija 0,76 mm) 
izdelovalec sam določi debelino stekla glede na velikost okna
- odpiranje: krilo in ventus, delna fiksna zasteklitev
- okovje: kvalitetno okovje za kombinirano odpiranje
- okenske police: kamnita polica (svetlo siv granit) na notranji strani, d=3,00 cm, ALU odkapna polica zunaj, s tipziranimi alu stranskimi zaključki za vgradnjo na fasado, RAL 9006
- oprema: alu kljuka v barvi profila z integrirano varnostno cilindrično ključavnico - sistemski ključ, tipa Hoppe Duraplus ali ekvivalentno, elektrificirane nadometne alu žaluzije v nadometni kaseti tipa T80, z sredinsko ojačitveno gubo, barva RAL 9006, stranska vodila, odporne na močan veter, upravljanje preko elektromotorja in notranjega stikala
</t>
  </si>
  <si>
    <t xml:space="preserve"> - okvir in krilo: večkomorni ALU okvir s prekinjenim toplotnim mostom, npr. ALU-K 77IW, barva okvirja - naravni eloksiran aluminij, razširitveni profil zgoraj zaradi vgradnje nadometnih žaluzi in na strani zaradi vgradnje topltne izolacije - enake kvalitete kot sam okvir
- zasteklitev:  izolativno troslojno steklo (U /gmax=0,5 W/m2/ K), varnostna VSG izvedba notranjega in zunanjega stekla (PVB folija 0,76 mm) 
izdelovalec sam določi debelino stekla glede na velikost okna
- odpiranje: krilo in ventus, delna fiksna zasteklitev
- okovje: kvalitetno okovje za kombinirano odpiranje
- okenske police: kamnita polica (svetlo siv granit) na notranji strani, d=3,00 cm, ALU odkapna polica zunaj, s tipziranimi alu stranskimi zaključki za vgradnjo na fasado, RAL 9006
- oprema: alu kljuka v barvi profila z integrirano varnostno cilindrično ključavnico - sistemski ključ, tipa Hoppe Duraplus ali ekvivalentno, elektrificirane nadometne alu žaluzije v nadometni kaseti tipa T80, z sredinsko ojačitveno gubo, barva RAL 9006, stranska vodila, odporne na močan veter, upravljanje preko elektromotorja in notranjega stikala
</t>
  </si>
  <si>
    <t xml:space="preserve"> - okvir in krilo: večkomorni ALU okvir s prekinjenim toplotnim mostom, npr. ALU-K 77IW,barva okvirja - naravni eloksiran aluminij, razširitveni profil zgoraj zaradi vgradnje nadometnih žaluzij - enake kvalitete kot sam okvir
- zasteklitev:  izolativno troslojno steklo (U /gmax=0,5 W/m2/ K), varnostna VSG izvedba notranjega in zunanjega stekla (PVB folija 0,76 mm) 
izdelovalec sam določi debelino stekla glede na velikost okna
- odpiranje: krilo in ventus, delna fiksna zasteklitev
- okovje: kvalitetno okovje za kombinirano odpiranje
- okenske police: kamnita polica (svetlo siv granit) na notranji strani, d=3,00 cm, ALU odkapna polica zunaj, s tipziranimi alu stranskimi zaključki za vgradnjo na fasado, RAL 9006
- oprema: alu kljuka v barvi profila z integrirano varnostno cilindrično ključavnico - sistemski ključ, tipa Hoppe Duraplus ali ekvivalentno, elektrificirane nadometne alu žaluzije v nadometni kaseti tipa T80, z sredinsko ojačitveno gubo, barva RAL 9006, stranska vodila, odporne na močan veter, upravljanje preko elektromotorja in notranjega stikala
</t>
  </si>
  <si>
    <t xml:space="preserve"> - okvir in krilo: večkomorni ALU okvir s prekinjenim toplotnim mostom, npr. ALU-K 77IW, barva okvirja - naravni eloksiran aluminij, razširitveni profil zgoraj zaradi vgradnje nadometnih žaluzij in na strani zaradi vgradnje toplotne izolacije - enake kvalitete kot sam okvir
- zasteklitev:  izolativno troslojno steklo (U /gmax=0,5 W/m2/ K), varnostna VSG izvedba notranjega in zunanjega stekla (PVB folija 0,76 mm) 
izdelovalec sam določi debelino stekla glede na velikost okna
- odpiranje: krilo in ventus, delna fiksna zasteklitev
- okovje: kvalitetno okovje za kombinirano odpiranje
- okenske police: kamnita polica (svetlo siv granit) na notranji strani, d=3,00 cm, ALU odkapna polica zunaj, s tipziranimi alu stranskimi zaključki za vgradnjo na fasado, RAL 9006
- oprema: alu kljuka v barvi profila z integrirano varnostno cilindrično ključavnico - sistemski ključ, tipa Hoppe Duraplus ali ekvivalentno, elektrificirane nadometne alu žaluzije v nadometni kaseti tipa T80, z sredinsko ojačitveno gubo, barva RAL 9006, stranska vodila, odporne na močan veter, upravljanje preko elektromotorja in notranjega stikala
</t>
  </si>
  <si>
    <t xml:space="preserve"> - okvir in krilo: večkomorni ALU okvir s prekinjenim toplotnim mostom, npr. ALU-K 77IW, barva okvirja - naravni eloksiran aluminij,
- zasteklitev:  izolativno troslojno steklo (U /gmax=0,5 W/m2/ K), varnostna VSG izvedba notranjega in zunanjega stekla (PVB folija 0,76 mm) 
izdelovalec sam določi debelino stekla glede na velikost okna
- odpiranje: ventus in krilo,
- okovje: kvalitetno okovje za kombinirano odpiranje, 
- okenske police: kamnita polica (svetlo siv granit) na notranji strani, d=3,00 cm, ALU odkapna polica zunaj, s tipiziranimi alu stranskimi zaključki za vgradnjo v fasado , RAL 9006,</t>
  </si>
  <si>
    <t xml:space="preserve"> - okvir in krilo: ALU okvir s prekinjenim toplotnim mostom, kot npr. sistem ALU-K, Tip 77ID ali ekvivalentno, barva okvirja - naravni eloksiran aluminij
- zasteklitev: /
- odpiranje: dvokrilno, s prednostnim odpiranjem enega krila
- okovje: kvalitetno ojačano za dvokrilna vrata, trojna nasadila
- oprema: vratni odbojnik, integrirano samozapiralo tipa Geze Boxer ali ekvivalentno, alu kljuka tipa Hoppe Duraplus z rozeto ali ekvivalento, varnostna cilindrična ključavnica
- opombe: podane svetle odprtine, vse mere preveriti na objektu, max. višina praga 2 cm, teleskopsko tesnjenje praga
RAL montaža elementov na zunanji rob stene 
obvezni atesti v skladu z zakonodajo, v ponudbi je potrebno zajeti ves vgradni in zaključni material                 </t>
  </si>
  <si>
    <t xml:space="preserve"> - okvir in krilo: ALU okvir s prekinjenim toplotnim mostom, kot npr. sistem ALU-K, Tip 77ID ali ekvivalentno, barva okvirja - naravni eloksiran aluminij, s stranskima razširitvenima profiloma zaradi vgradnje topotne izolacije, integrirana avtomatska dvokrilna drsna vrata tipa Doorson 300r ali ekvivalentno, z obojestransko obsvetlobo in bočnima zasteklitvama
zastekljeni vratni krili
- zasteklitev: fiksni del -  izolativno troslojno steklo (U /gmax=0,5 W/m2/ K), izdelovalec sam določi debelino stekla glede na velikost polja, varnostna VSG zasteklitev (PVB folija 0,76 mm) notranjega in zunanjega stekla, vratna krila -  izolativno dvoslojno steklo (U /gmax=1,10 W/m2/ K), izdelovalec sam določi debelino stekla glede na velikost polja, varnostna VSG zasteklitev ( PVB folija 0,76 mm) notranjega in zunanjega stekla,
- odpiranje: avtomatsko drsno dvokrilno,
- okovje: elektrificiran mehanizem za avtomatsko odpiranje preko senzorja, redundantna izvedba, vezana na požarno centralo, antipanično odpiranje - tudi v primeru izpada elektrike, opremljena z NT tipko (skladno s smernico SZPV 411)
- oprema: varnostna cilindrična ključavnica za vklop in izklop mehanizma
               </t>
  </si>
  <si>
    <t xml:space="preserve"> - okvir in krilo: ALU okvir s prekinjenim toplotnim mostom, kot npr. sistem ALU-K, Tip 77ID ali ekvivalentno,barva okvirja - naravni eloksiran aluminij, avtomatska trokrilna drsna vrata tipa Doorson 300r ali ekvivalentno, z zastekljenimi vratni krili
- zasteklitev: izolativno dvoslojno steklo (U /gmax=1,10 W/m2/ K), izdelovalec sam določi debelino stekla glede na velikost polja, varnostna VSG zasteklitev ( PVB folija 0,76 mm) notranjega in zunanjega stekla,
- odpiranje: avtomatsko drsno dvokrilno, eno polje je fiksno
- okovje: elektrificiran mehanizem za avtomatsko odpiranje preko senzorja, redundantna izvedba, vezana na požarno centralo,  antipanično odpiranje - tudi v primeru izpada elektrike, opremljena z NT tipko (skladno s smernico SZPV 411)
- oprema: varnostna cilindrična ključavnica za vklop in izklop mehanizma
- opombe: podane zidarske odprtine, vse mere preveriti na objektu, tesnjenje praga
RAL montaža elementov na zunanji rob stene 
obvezni atesti v skladu z zakonodajo, v ponudbi je potrebno zajeti ves vgradni in zaključni material                 </t>
  </si>
  <si>
    <t xml:space="preserve"> - okvir in krilo: ALU okvir s prekinjenim toplotnim mostom, kot npr. sistem ALU-K, Tip 77ID ali ekvivalentno, barva okvirja - naravni eloksiran aluminij
polno vratno krilo s finalno alu oblogo RAL 7016 in izolativno sredico ter nadsvetlobo
- zasteklitev: izolativno troslojno steklo (U /gmax=0,5 W/m2/ K), izdelovalec sam določi debelino stekla glede na velikost polja, varnostna VSG zasteklitev ( PVB folija 0,76 mm) notranjega in zunanjega stekla,
- odpiranje: enokrilno, s prednostnim odpiranjem enega krila
- okovje: kvalitetno ojačano za enokrilna vrata, trojna nasadila
- oprema: vratni odbojnik, integrirano samozapiralo tipa Geze Boxer ali ekvivalentno, alu kljuka tipa Hoppe Duraplus z rozeto ali ekvivalento, varnostna cilindrična ključavnica
- opombe: podane svetle in zidarske odprtine, vse mere preveriti na objektu, max. višina praga 2 cm, teleskopsko tesnjenje praga
RAL montaža elementov na zunanji rob stene 
obvezni atesti v skladu z zakonodajo, v ponudbi je potrebno zajeti ves vgradni in zaključni material                 </t>
  </si>
  <si>
    <t xml:space="preserve"> - okvir in krilo: ALU okvir, barva okvirja - naravni eloksiran aluminij, avtomatska trokrilna drsna vrata tipa Doorson 300r ali ekvivalentno, z zastekljenimi vratni krili
- zasteklitev: izolativno dvoslojno steklo (U /gmax=1,10 W/m2/ K), izdelovalec sam določi debelino stekla glede na velikost polja, varnostna VSG zasteklitev ( PVB folija 0,76 mm) notranjega in zunanjega stekla,
- odpiranje: avtomatsko drsno dvokrilno, eno polje je fiksno
- okovje: elektrificiran mehanizem za avtomatsko odpiranje preko senzorja, redundantna izvedba, vezana na požarno centralo,  antipanično odpiranje - tudi v primeru izpada elektrike, opremljena z NT tipko (skladno s smernico SZPV 411)
- oprema: varnostna cilindrična ključavnica za vklop in izklop mehanizma
- opombe: podane zidarske odprtine, vse mere preveriti na objektu, tesnjenje praga 
obvezni atesti v skladu z zakonodajo, v ponudbi je potrebno zajeti ves vgradni in zaključni material                 </t>
  </si>
  <si>
    <t xml:space="preserve"> - okvir in krilo: ALU okvir s prekinjenim toplotnim mostom, kot npr. sistem ALU-K, Tip 77ID ali ekvivalentno, barva okvirja - naravni eloksiran aluminij
zastekljeno vratno krilo, obsvetloba, nadsvetloba
- zasteklitev: izolativno troslojno steklo (U /gmax=0,5 W/m2/ K), izdelovalec sam določi debelino stekla glede na velikost polja, varnostna VSG zasteklitev ( PVB folija 0,76 mm) notranjega in zunanjega stekla,
- odpiranje: enkrilno,
- okovje: kvalitetno ojačano za enokrilna vrata, trojna nasadila
- oprema: vratni odbojnik, integrirano samozapiralo tipa Geze Boxer ali ekvivalentno, alu fiksni ročaj tipa Hoppe Duraplus z rozeto ali ekvivalento na zunanji strani in horizontalni antipanik ročaj tipa Hoppe na notranji strani, varnostna cilindrična ključavnica, metuljček, pohodni alu prag
- opombe: podane svetle odprtine, vse mere preveriti na objektu, max. višina praga 2 cm, teleskopsko tesnjenje praga
RAL montaža elementov na zunanji rob stene 
obvezni atesti v skladu z zakonodajo, v ponudbi je potrebno zajeti ves vgradni in zaključni material
                 </t>
  </si>
  <si>
    <t>vrata Evak1</t>
  </si>
  <si>
    <t>dim (cm) 342/323 (191/240)</t>
  </si>
  <si>
    <t xml:space="preserve"> - okvir in krilo: ALU objemni okvir,bel prašno barvan,
zastekljeni vratni krili, obojestranska obsvetloba
- zasteklitev:  enoslojno  steklo, varnostna VSG zasteklitev ( PVB folija 0,76 mm)
- odpiranje: dvokrilno, s prednostnim odpiranjem enega krila
- okovje: kvalitetno ojačano za dvokrilna vrata, trojna nasadila
- oprema: vratni odbojnik, alu kljuka tipa Hoppe Duraplus z rozeto ali ekvivalentno na zunanji strani in horizontalni antipanik ročaj tipa Hoppe ali ekvivalentno na notranji strani, varnostna cilindrična ključavnica , vrata postavljena v odprt položaj s talnim blokerjem, dodatna jeklena podkonstrukcija za montažo v strop, obojestransko obložena z dvojno mavčno kartonsko ploščo
- opombe: podane svetle odprtine, vse mere preveriti na objektu, brez višinske razlike praga, obvezni atesti v skladu z zakonodajo, v ponudbi je potrebno zajeti ves vgradni in zaključni material
                 </t>
  </si>
  <si>
    <t xml:space="preserve"> - okvir in krilo: ALU objemni okvir,rjav prašno barvan - skladno z obstoječim stavnim pohištvom na lokaciji,
zastekljeni vratni krili, obojestranska obsvetloba in nadsvetloba
- zasteklitev:  dvoslojno izolativno steklo, notranje steklo - varnostna VSG zasteklitev ( PVB folija 0,76 mm), zunanje steklo - protivlomna izvedba P4 (dve stekleni plošči s štirimi sloji PVB folije 0,38 mm)
- odpiranje: dvokrilno, s prednostnim odpiranjem enega krila
- okovje: kvalitetno ojačano protivlomno za dvokrilna vrata, trojna nasadila
- oprema: vratni odbojnik, alu kljuka tipa Hoppe Duraplus z rozeto ali ekvivalentno na zunanji strani in horizontalni antipanik ročaj tipa Hoppe ali ekvivalentno na notranji strani, integrirano samozapiralo tipa GEZE, varnostna cilindrična ključavnica, talni bloker, 
- opombe: podane svetle odprtine, vse mere preveriti na objektu, brez višinske razlike praga, obvezni atesti v skladu z zakonodajo, v ponudbi je potrebno zajeti ves vgradni in zaključni material
                 </t>
  </si>
  <si>
    <t>Kompletna dobava in polaganje PE folije preko talne toplotne izolacije iz EPS plošč, z vsemi prenosi do mesta vgraditve ter z vsemi pripravljalnimi in pomožnimi deli. V količini upoštevati usteezne preklope.</t>
  </si>
  <si>
    <t>Kompletna dobava in izvedba suhomontažnega stropa iz mavčno kartonskih plošč tipa Knauf ali ekvivalentno; mavčno kartonske plošče debeline 12,5 mm se vijačijo na tipsko kovinsko podkonstrukcijo, sestavljeno iz nosilnih in montažnih profilov. Cena zajema izreze odprtin različnih oblik in velikosti za svetila ter revizijske odprtine, vključno z revizijskimi loputami, bandažirano v kvaliteti K2, kitanje, brušenje in priprava podlage za oplesk, vključno z vsemi potrebnimi odri in prenosi ter transporti</t>
  </si>
  <si>
    <t>Kompletna izvedbe montažne predelne stene med učilnicami in hodnikom v pritličju d = 150 mm, enojna kovinska podkonstrukcija d = 100 mm, obojestranska dvoslojna obloga z mavčnimi ploščami d = 12,5 mm (tipa Knauf diamant ali ekvivalentno), samonosna izolacija med podkonstrukcijo iz mineralne volne d = 100 mm,. Pred vgradnjo mavčnih plošč je potrebno konstrukcijo obojestransko oblepiti z namensko PE folijo. Ocenjena zvočna izolativnost Rw = 63 dB, bandažirano v kvaliteti K2, kitanje, brušenje in priprava podlage za finalni oplesk, višina stene do 3,50 m, vključno z izvedbo potrebnih ojačitev za vgradnjo vrat, z  vsemi  potrebnimi  odri  in  prenosi ter transporti in pomožnimi deli</t>
  </si>
  <si>
    <t>Kompletna izvedbe montažne predelne stene med šolskim hodnikom in veznim hodnikom športne dvorane v pritličju, d = 150 mm, enojna kovinska podkonstrukcija d = 100 mm, obojestranska dvoslojna obloga z mavčnimi ploščami d = 12,5 mm (tipa Knauf diamant ali ekvivalentno), samonosna izolacija med podkonstrukcijo iz mineralne volne d = 100 mm,. Pred vgradnjo mavčnih plošč je potrebno konstrukcijo obojestransko oblepiti z namensko PE folijo. Ocenjena zvočna izolativnost Rw = 63 dB, bandažirano v kvaliteti K2, kitanje, brušenje in priprava podlage za finalni oplesk, višina stene do 3,70 m, vključno z izvedbo potrebnih ojačitev za vgradnjo vrat in ustreznim stikovanjem z ALU elementom stavbenga pohištva, z  vsemi  potrebnimi  odri  in  prenosi ter transporti in pomožnimi deli</t>
  </si>
  <si>
    <t>Kompletna izvedbe montažne predelne stene znotraj tehničnih učilnic in delavnic v pritličju, d = 150 mm, enojna kovinska podkonstrukcija d = 100 mm, obojestranska dvoslojna obloga z mavčnimi ploščami d = 12,5 mm (tipa Knauf diamant ali ekvivalentno), samonosna izolacija med podkonstrukcijo iz mineralne volne d = 100 mm,. Pred vgradnjo mavčnih plošč je potrebno konstrukcijo obojestransko oblepiti z namensko PE folijo. Ocenjena zvočna izolativnost Rw = 63 dB, bandažirano v kvaliteti K2, kitanje, brušenje in priprava podlage za finalni oplesk, višina stene do 3,70 m, vključno z izvedbo potrebnih ojačitev za vgradnjo vrat in ustreznim stikovanjem z ALU elementom stavbenga pohištva, z  vsemi  potrebnimi  odri  in  prenosi ter transporti in pomožnimi deli</t>
  </si>
  <si>
    <t>Kompletna izvedbe montažne predelne stene znotraj šolskih sanitarij, d = 150 mm, enojna kovinska podkonstrukcija d = 100 mm, obojestranska dvoslojna obloga z mavčnimi ploščami d = 12,5 mm (tipa Knauf vodoodbojne plošče - zelene ali ekvivalentno), samonosna izolacija med podkonstrukcijo iz mineralne volne d = 100 mm,. Pred vgradnjo mavčnih plošč je potrebno konstrukcijo obojestransko oblepiti z namensko PE folijo. Ocenjena zvočna izolativnost Rw = 59 dB, bandažirano v kvaliteti K2, kitanje, brušenje in priprava podlage za finalni oplesk, višina stene do 3,70 m, vključno z izvedbo potrebnih ojačitev za vgradnjo vrat in ustreznim stikovanjem z ALU elementom stavbenga pohištva, z  vsemi  potrebnimi  odri  in  prenosi ter transporti in pomožnimi deli</t>
  </si>
  <si>
    <t>Kompletna izvedbe montažne predelnih sten znotraj razširjene jedilnice, d = 150 mm, enojna kovinska podkonstrukcija d = 100 mm, obojestranska dvoslojna obloga z mavčnimi ploščami d = 12,5 mm (tipa Knauf Diamant ali ekvivalentno), samonosna izolacija med podkonstrukcijo iz mineralne volne d = 100 mm,. Pred vgradnjo mavčnih plošč je potrebno konstrukcijo obojestransko oblepiti z namensko PE folijo. Ocenjena zvočna izolativnost Rw = 63 dB, bandažirano v kvaliteti K2, kitanje, brušenje in priprava podlage za finalni oplesk, višina stene do 3,70 m, vključno z izvedbo potrebnih ojačitev za vgradnjo vrat in ustreznim stikovanjem z ALU elementom stavbenga pohištva, z  vsemi  potrebnimi  odri  in  prenosi ter transporti in pomožnimi deli</t>
  </si>
  <si>
    <t>Kompletna izvedbe montažne predelne stene znotraj šolskih sanitarij, d = 250 mm, dvojna kovinska podkonstrukcija d = 2x100 mm, obojestranska dvoslojna obloga z mavčnimi ploščami d = 12,5 mm (tipa Knauf vodoodbojne plošče - zelene ali ekvivalentno), samonosna izolacija med podkonstrukcijo iz mineralne volne d =2x100 mm,. Pred vgradnjo mavčnih plošč je potrebno konstrukcijo obojestransko oblepiti z namensko PE folijo. Ocenjena zvočna izolativnost Rw = 59 dB, bandažirano v kvaliteti K2, kitanje, brušenje in priprava podlage za finalni oplesk, višina stene do 3,70 m, vključno z izvedbo potrebnih ojačitev za vgradnjo vrat in ustreznim stikovanjem z ALU elementom stavbenga pohištva, z  vsemi  potrebnimi  odri  in  prenosi ter transporti in pomožnimi deli</t>
  </si>
  <si>
    <t>Kompletna izvedbe montažne predelne stene znotraj gospodinjske učilnice, vključno s pozidavo nad predelnimi drsnimi vrati, d = 150 mm, enojna kovinska podkonstrukcija d = 100 mm, obojestranska dvoslojna obloga z mavčnimi ploščami d = 12,5 mm (tipa Knauf Diamant ali ekvivalentno), samonosna izolacija med podkonstrukcijo iz mineralne volne d = 100 mm,. Pred vgradnjo mavčnih plošč je potrebno konstrukcijo obojestransko oblepiti z namensko PE folijo. Ocenjena zvočna izolativnost Rw = 63 dB, bandažirano v kvaliteti K2, kitanje, brušenje in priprava podlage za finalni oplesk, višina stene do 3,70 m, vključno z izvedbo potrebnih ojačitev za vgradnjo vrat in ustreznim stikovanjem z ALU elementom stavbenga pohištva, z  vsemi  potrebnimi  odri  in  prenosi ter transporti in pomožnimi deli</t>
  </si>
  <si>
    <t>Kompletna izvedbe pozidave nadsvetlobe v učilnici GUM v 2. nadstropju s predelno steno, d = 150 mm, enojna kovinska podkonstrukcija d = 100 mm, obojestranska dvoslojna obloga z mavčnimi ploščami d = 12,5 mm (tipa Knauf Diamant ali ekvivalentno), samonosna izolacija med podkonstrukcijo iz mineralne volne d = 100 mm,. Pred vgradnjo mavčnih plošč je potrebno konstrukcijo obojestransko oblepiti z namensko PE folijo. Ocenjena zvočna izolativnost Rw = 63 dB, bandažirano v kvaliteti K2, kitanje, brušenje in priprava podlage za finalni oplesk, višina stene do 3,70 m, vključno z izvedbo potrebnih ojačitev za vgradnjo vrat, z  vsemi  potrebnimi  odri  in  prenosi ter transporti in pomožnimi deli</t>
  </si>
  <si>
    <t>Kompletna izvedba zapiranje podometnega kotlička z dvoslojno vlagoodporno (zeleno) mavčno kartonsko oblogo tipa Knauf ali ekvivalentno,  kovinska podkonstrukcija, bandažirano v kvaliteti K2, kitanje, brušenje in priprava podlage za finalni oplesk, višina stene do 1,2 m, vključno  z  vsemi  potrebnimi  prenosi ter transporti in pomožnimi deli</t>
  </si>
  <si>
    <t>Kompletna izvedbe montažne predelnih sten pod stopnicami v pritličju, d = 150 mm, enojna kovinska podkonstrukcija d = 100 mm, obojestranska dvoslojna obloga z mavčnimi ploščami d = 12,5 mm (tipa Knauf Diamant ali ekvivalentno), samonosna izolacija med podkonstrukcijo iz mineralne volne d = 100 mm,. Pred vgradnjo mavčnih plošč je potrebno konstrukcijo obojestransko oblepiti z namensko PE folijo. Ocenjena zvočna izolativnost Rw = 63 dB, bandažirano v kvaliteti K2, kitanje, brušenje in priprava podlage za finalni oplesk, višina stene do 3,70 m, vključno z izvedbo potrebnih ojačitev za vgradnjo vrat in ustreznim stikovanjem z ALU elementom stavbenga pohištva, z  vsemi  potrebnimi  odri  in  prenosi ter transporti in pomožnimi deli</t>
  </si>
  <si>
    <t>Kompletna izvedbe montaže predelnih sten na prehodih požarnih sektorjev (za vgradnjo požarnih vrat), d = 150 mm, enojna kovinska podkonstrukcija d = 100 mm, obojestranska dvoslojna obloga z mavčnimi ploščami d = 12,5 mm (tipa Knauf Diamant ali ekvivalentno), samonosna izolacija med podkonstrukcijo iz mineralne volne d = 100 mm,. Pred vgradnjo mavčnih plošč je potrebno konstrukcijo obojestransko oblepiti z namensko PE folijo. Ocenjena zvočna izolativnost Rw = 63 dB, bandažirano v kvaliteti K2, kitanje, brušenje in priprava podlage za finalni oplesk, višina stene do 3,70 m, vključno z izvedbo potrebnih ojačitev za vgradnjo vrat in ustreznim stikovanjem z ALU elementom stavbenga pohištva, z  vsemi  potrebnimi  odri  in  prenosi ter transporti in pomožnimi deli</t>
  </si>
  <si>
    <t>Kompletna izvedbe dodatne obloge obstoječih predelnih sten na prehodih požarnih sektorjev (za zagotovitev ustrezne požarne odpornosti), d = 100 mm, enojna kovinska podkonstrukcija d = 75 mm, enostranska dvoslojna obloga z mavčnimi ploščami d = 12,5 mm (tipa Knauf Diamant ali ekvivalentno), samonosna izolacija med podkonstrukcijo iz mineralne volne d = 100 mm, bandažirano v kvaliteti K2, kitanje, brušenje in priprava podlage za finalni oplesk, višina stene do 3,70 m, vključno z izvedbo potrebnih ojačitev za vgradnjo vrat in ustreznim stikovanjem z ALU elementom stavbenga pohištva, z  vsemi  potrebnimi  odri  in  prenosi ter transporti in pomožnimi deli</t>
  </si>
  <si>
    <t>Kompletna izvedba pozidave obstoječih nadsvetlob vrat v upravi šole in zazidava vratne odprtine v predelnih sten, d = 150 mm, enojna kovinska podkonstrukcija d = 100 mm, obojestranska dvoslojna obloga z mavčnimi ploščami d = 12,5 mm (tipa Knauf Diamant ali ekvivalentno), samonosna izolacija med podkonstrukcijo iz mineralne volne d = 100 mm,. Pred vgradnjo mavčnih plošč je potrebno konstrukcijo obojestransko oblepiti z namensko PE folijo. Ocenjena zvočna izolativnost Rw = 63 dB, bandažirano v kvaliteti K2, kitanje, brušenje in priprava podlage za finalni oplesk, višina stene do 3,80 m, vključno z izvedbo potrebnih ojačitev za vgradnjo vrat in ustreznim stikovanjem z ALU elementom stavbenga pohištva, z  vsemi  potrebnimi  odri  in  prenosi ter transporti in pomožnimi deli</t>
  </si>
  <si>
    <t>Kompletna izvedbe montažne predelne stene znotraj kletnih prostorov kuhinje, d = 100 mm, enojna kovinska podkonstrukcija d = 50 mm, obojestranska dvoslojna obloga z mavčnimi ploščami d = 12,5 mm (tipa Knauf vodoodbojne plošče - zelene ali ekvivalentno), samonosna izolacija med podkonstrukcijo iz mineralne volne d = 100 mm,. Pred vgradnjo mavčnih plošč je potrebno konstrukcijo obojestransko oblepiti z namensko PE folijo. Ocenjena zvočna izolativnost Rw = 59 dB, bandažirano v kvaliteti K2, kitanje, brušenje in priprava podlage za finalni oplesk, višina stene do 3,70 m, vključno z izvedbo potrebnih ojačitev za vgradnjo vrat in ustreznim stikovanjem z ALU elementom stavbenga pohištva, z  vsemi  potrebnimi  odri  in  prenosi ter transporti in pomožnimi deli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</si>
</sst>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quot;_-;\-* #,##0.00\ &quot;€&quot;_-;_-* &quot;-&quot;??\ &quot;€&quot;_-;_-@_-"/>
    <numFmt numFmtId="164" formatCode="mm/yy"/>
    <numFmt numFmtId="165" formatCode="#,##0.00\ [$€-1]"/>
    <numFmt numFmtId="166" formatCode="#,##0.00\ &quot;€&quot;"/>
    <numFmt numFmtId="167" formatCode="_-* #,##0.00\ [$€-1]_-;\-* #,##0.00\ [$€-1]_-;_-* &quot;-&quot;??\ [$€-1]_-"/>
    <numFmt numFmtId="168" formatCode="_-* #,##0.00\ [$€-1]_-;\-* #,##0.00\ [$€-1]_-;_-* &quot;-&quot;??\ [$€-1]_-;_-@_-"/>
    <numFmt numFmtId="169" formatCode="#,##0.00\ &quot;SIT&quot;;[Red]#,##0.00\ &quot;SIT&quot;"/>
    <numFmt numFmtId="170" formatCode="00#"/>
  </numFmts>
  <fonts count="126">
    <font>
      <sz val="11"/>
      <color theme="1"/>
      <name val="Calibri"/>
      <family val="2"/>
      <charset val="238"/>
      <scheme val="minor"/>
    </font>
    <font>
      <sz val="11"/>
      <color theme="1"/>
      <name val="Calibri"/>
      <family val="2"/>
      <charset val="238"/>
      <scheme val="minor"/>
    </font>
    <font>
      <sz val="11"/>
      <color indexed="8"/>
      <name val="Calibri"/>
      <family val="2"/>
      <charset val="238"/>
    </font>
    <font>
      <sz val="11"/>
      <color indexed="8"/>
      <name val="Arial Narrow"/>
      <family val="2"/>
    </font>
    <font>
      <b/>
      <sz val="16"/>
      <color indexed="8"/>
      <name val="Arial Narrow"/>
      <family val="2"/>
    </font>
    <font>
      <b/>
      <sz val="18"/>
      <color indexed="8"/>
      <name val="Arial Narrow"/>
      <family val="2"/>
    </font>
    <font>
      <b/>
      <sz val="11"/>
      <color indexed="8"/>
      <name val="Arial Narrow"/>
      <family val="2"/>
    </font>
    <font>
      <b/>
      <sz val="11"/>
      <color indexed="8"/>
      <name val="Arial Narrow"/>
      <family val="2"/>
      <charset val="238"/>
    </font>
    <font>
      <b/>
      <sz val="10"/>
      <color indexed="8"/>
      <name val="Arial Narrow"/>
      <family val="2"/>
    </font>
    <font>
      <b/>
      <sz val="9"/>
      <color indexed="8"/>
      <name val="Arial Narrow"/>
      <family val="2"/>
    </font>
    <font>
      <b/>
      <i/>
      <sz val="10"/>
      <color indexed="8"/>
      <name val="Arial Narrow"/>
      <family val="2"/>
    </font>
    <font>
      <b/>
      <sz val="14"/>
      <name val="Arial Narrow"/>
      <family val="2"/>
    </font>
    <font>
      <b/>
      <sz val="12"/>
      <name val="Arial Narrow"/>
      <family val="2"/>
    </font>
    <font>
      <sz val="12"/>
      <name val="Arial Narrow"/>
      <family val="2"/>
    </font>
    <font>
      <b/>
      <sz val="11"/>
      <name val="Arial Narrow"/>
      <family val="2"/>
    </font>
    <font>
      <sz val="11"/>
      <name val="Arial Narrow"/>
      <family val="2"/>
    </font>
    <font>
      <b/>
      <u/>
      <sz val="10"/>
      <name val="Arial Narrow"/>
      <family val="2"/>
    </font>
    <font>
      <sz val="10"/>
      <name val="Arial Narrow"/>
      <family val="2"/>
      <charset val="238"/>
    </font>
    <font>
      <b/>
      <sz val="10"/>
      <name val="Arial Narrow"/>
      <family val="2"/>
    </font>
    <font>
      <sz val="10"/>
      <name val="Arial Narrow"/>
      <family val="2"/>
    </font>
    <font>
      <u/>
      <sz val="10"/>
      <color indexed="10"/>
      <name val="Arial Narrow"/>
      <family val="2"/>
    </font>
    <font>
      <sz val="10"/>
      <color indexed="8"/>
      <name val="Arial Narrow"/>
      <family val="2"/>
    </font>
    <font>
      <u/>
      <sz val="10"/>
      <color indexed="8"/>
      <name val="Arial Narrow"/>
      <family val="2"/>
    </font>
    <font>
      <sz val="11"/>
      <color indexed="8"/>
      <name val="Arial Narrow"/>
      <family val="2"/>
      <charset val="238"/>
    </font>
    <font>
      <sz val="9"/>
      <color indexed="8"/>
      <name val="Arial Narrow"/>
      <family val="2"/>
    </font>
    <font>
      <u/>
      <sz val="9"/>
      <color indexed="8"/>
      <name val="Arial Narrow"/>
      <family val="2"/>
    </font>
    <font>
      <b/>
      <sz val="8"/>
      <color indexed="8"/>
      <name val="Arial Narrow"/>
      <family val="2"/>
    </font>
    <font>
      <sz val="10"/>
      <name val="Arial CE"/>
      <family val="2"/>
      <charset val="238"/>
    </font>
    <font>
      <b/>
      <sz val="9"/>
      <name val="Times New Roman"/>
      <family val="1"/>
      <charset val="238"/>
    </font>
    <font>
      <sz val="9"/>
      <name val="Arial Narrow"/>
      <family val="2"/>
    </font>
    <font>
      <i/>
      <sz val="9"/>
      <name val="Arial Narrow"/>
      <family val="2"/>
    </font>
    <font>
      <b/>
      <i/>
      <u/>
      <sz val="9"/>
      <color indexed="8"/>
      <name val="Arial Narrow"/>
      <family val="2"/>
      <charset val="238"/>
    </font>
    <font>
      <i/>
      <sz val="10"/>
      <color indexed="8"/>
      <name val="Arial Narrow"/>
      <family val="2"/>
      <charset val="238"/>
    </font>
    <font>
      <sz val="9"/>
      <name val="Times New Roman"/>
      <family val="1"/>
      <charset val="238"/>
    </font>
    <font>
      <i/>
      <sz val="10"/>
      <color theme="3" tint="-0.249977111117893"/>
      <name val="Arial Narrow"/>
      <family val="2"/>
      <charset val="238"/>
    </font>
    <font>
      <sz val="10"/>
      <color theme="3" tint="-0.249977111117893"/>
      <name val="Arial Narrow"/>
      <family val="2"/>
      <charset val="238"/>
    </font>
    <font>
      <i/>
      <sz val="10"/>
      <name val="Arial Narrow"/>
      <family val="2"/>
    </font>
    <font>
      <b/>
      <sz val="9"/>
      <name val="Arial Narrow"/>
      <family val="2"/>
    </font>
    <font>
      <i/>
      <u/>
      <sz val="10"/>
      <name val="Arial Narrow"/>
      <family val="2"/>
    </font>
    <font>
      <b/>
      <u/>
      <sz val="9"/>
      <name val="Arial Narrow"/>
      <family val="2"/>
    </font>
    <font>
      <sz val="10"/>
      <name val="Arial CE"/>
      <charset val="238"/>
    </font>
    <font>
      <sz val="10"/>
      <name val="Arial"/>
      <family val="2"/>
    </font>
    <font>
      <b/>
      <sz val="14"/>
      <color indexed="8"/>
      <name val="Arial Narrow"/>
      <family val="2"/>
    </font>
    <font>
      <sz val="14"/>
      <color indexed="8"/>
      <name val="Arial Narrow"/>
      <family val="2"/>
    </font>
    <font>
      <sz val="10"/>
      <name val="Times New Roman"/>
      <family val="1"/>
    </font>
    <font>
      <sz val="13"/>
      <name val="Times New Roman CE"/>
      <charset val="238"/>
    </font>
    <font>
      <sz val="10"/>
      <color theme="1"/>
      <name val="Arial Narrow"/>
      <family val="2"/>
      <charset val="238"/>
    </font>
    <font>
      <sz val="9"/>
      <color indexed="8"/>
      <name val="Calibri"/>
      <family val="2"/>
      <charset val="238"/>
    </font>
    <font>
      <b/>
      <i/>
      <sz val="10"/>
      <color indexed="10"/>
      <name val="Arial"/>
      <family val="2"/>
    </font>
    <font>
      <b/>
      <sz val="9"/>
      <name val="Arial Narrow"/>
      <family val="2"/>
      <charset val="238"/>
    </font>
    <font>
      <sz val="9"/>
      <name val="Arial Narrow"/>
      <family val="2"/>
      <charset val="238"/>
    </font>
    <font>
      <u/>
      <sz val="9"/>
      <name val="Arial Narrow"/>
      <family val="2"/>
    </font>
    <font>
      <sz val="8"/>
      <name val="Arial"/>
      <family val="2"/>
      <charset val="238"/>
    </font>
    <font>
      <sz val="11"/>
      <name val="Calibri"/>
      <family val="2"/>
      <charset val="238"/>
    </font>
    <font>
      <sz val="10"/>
      <name val="SL Dutch"/>
    </font>
    <font>
      <sz val="11"/>
      <color theme="1"/>
      <name val="Calibri"/>
      <family val="2"/>
      <charset val="238"/>
    </font>
    <font>
      <sz val="10"/>
      <name val="Arial"/>
      <family val="2"/>
      <charset val="238"/>
    </font>
    <font>
      <sz val="11"/>
      <name val="Calibri"/>
      <family val="2"/>
      <charset val="238"/>
      <scheme val="minor"/>
    </font>
    <font>
      <sz val="11"/>
      <color rgb="FF9C6500"/>
      <name val="Calibri"/>
      <family val="2"/>
      <charset val="238"/>
      <scheme val="minor"/>
    </font>
    <font>
      <sz val="11"/>
      <color indexed="60"/>
      <name val="Calibri"/>
      <family val="2"/>
      <charset val="238"/>
    </font>
    <font>
      <b/>
      <sz val="12"/>
      <color indexed="8"/>
      <name val="Arial Narrow"/>
      <family val="2"/>
      <charset val="238"/>
    </font>
    <font>
      <sz val="12"/>
      <color indexed="8"/>
      <name val="Arial Narrow"/>
      <family val="2"/>
      <charset val="238"/>
    </font>
    <font>
      <b/>
      <sz val="10"/>
      <name val="Arial CE"/>
      <charset val="238"/>
    </font>
    <font>
      <sz val="10"/>
      <color theme="1"/>
      <name val="Arial CE"/>
      <charset val="238"/>
    </font>
    <font>
      <sz val="10"/>
      <color rgb="FFFF0000"/>
      <name val="Arial CE"/>
      <charset val="238"/>
    </font>
    <font>
      <b/>
      <sz val="10"/>
      <name val="Arial"/>
      <family val="2"/>
      <charset val="238"/>
    </font>
    <font>
      <sz val="11"/>
      <color indexed="17"/>
      <name val="Calibri"/>
      <family val="2"/>
      <charset val="238"/>
    </font>
    <font>
      <sz val="10"/>
      <color rgb="FFFF0000"/>
      <name val="Arial Narrow"/>
      <family val="2"/>
    </font>
    <font>
      <sz val="10"/>
      <color theme="1"/>
      <name val="Arial Narrow"/>
      <family val="2"/>
    </font>
    <font>
      <b/>
      <sz val="10"/>
      <color theme="1"/>
      <name val="Arial Narrow"/>
      <family val="2"/>
    </font>
    <font>
      <sz val="11"/>
      <color rgb="FFFF0000"/>
      <name val="Arial Narrow"/>
      <family val="2"/>
    </font>
    <font>
      <sz val="8"/>
      <name val="Arial Narrow"/>
      <family val="2"/>
    </font>
    <font>
      <b/>
      <i/>
      <sz val="9"/>
      <name val="Arial Narrow"/>
      <family val="2"/>
    </font>
    <font>
      <b/>
      <i/>
      <u/>
      <sz val="9"/>
      <name val="Arial Narrow"/>
      <family val="2"/>
    </font>
    <font>
      <b/>
      <i/>
      <u/>
      <sz val="10"/>
      <name val="Arial Narrow"/>
      <family val="2"/>
    </font>
    <font>
      <sz val="10"/>
      <color rgb="FFFF0000"/>
      <name val="Arial Narrow"/>
      <family val="2"/>
      <charset val="238"/>
    </font>
    <font>
      <sz val="10"/>
      <name val="Calibri"/>
      <family val="2"/>
      <charset val="238"/>
    </font>
    <font>
      <sz val="10"/>
      <name val="Calibri"/>
      <family val="2"/>
    </font>
    <font>
      <sz val="11"/>
      <name val="Arial Narrow"/>
      <family val="2"/>
      <charset val="238"/>
    </font>
    <font>
      <u/>
      <sz val="10"/>
      <name val="Arial Narrow"/>
      <family val="2"/>
      <charset val="238"/>
    </font>
    <font>
      <sz val="9.8000000000000007"/>
      <name val="Arial Narrow"/>
      <family val="2"/>
    </font>
    <font>
      <sz val="11"/>
      <color rgb="FFFF0000"/>
      <name val="Calibri"/>
      <family val="2"/>
      <charset val="238"/>
      <scheme val="minor"/>
    </font>
    <font>
      <i/>
      <sz val="10"/>
      <name val="Arial Narrow"/>
      <family val="2"/>
      <charset val="238"/>
    </font>
    <font>
      <b/>
      <sz val="10"/>
      <name val="Arial Narrow"/>
      <family val="2"/>
      <charset val="238"/>
    </font>
    <font>
      <sz val="11"/>
      <color theme="1"/>
      <name val="Arial Narrow"/>
      <family val="2"/>
    </font>
    <font>
      <b/>
      <sz val="10"/>
      <color theme="1"/>
      <name val="Arial Narrow"/>
      <family val="2"/>
      <charset val="238"/>
    </font>
    <font>
      <sz val="10"/>
      <name val="Calibri"/>
      <family val="2"/>
      <charset val="238"/>
      <scheme val="minor"/>
    </font>
    <font>
      <sz val="10"/>
      <color theme="1"/>
      <name val="Calibri"/>
      <family val="2"/>
      <charset val="238"/>
      <scheme val="minor"/>
    </font>
    <font>
      <b/>
      <i/>
      <sz val="10"/>
      <name val="Arial Narrow"/>
      <family val="2"/>
      <charset val="238"/>
    </font>
    <font>
      <b/>
      <u/>
      <sz val="10"/>
      <name val="Arial Narrow"/>
      <family val="2"/>
      <charset val="238"/>
    </font>
    <font>
      <vertAlign val="superscript"/>
      <sz val="10"/>
      <name val="Arial Narrow"/>
      <family val="2"/>
      <charset val="238"/>
    </font>
    <font>
      <sz val="10"/>
      <name val="MS Sans Serif"/>
      <family val="2"/>
      <charset val="238"/>
    </font>
    <font>
      <b/>
      <sz val="10"/>
      <name val="Calibri"/>
      <family val="2"/>
      <charset val="238"/>
      <scheme val="minor"/>
    </font>
    <font>
      <b/>
      <sz val="10"/>
      <color theme="1"/>
      <name val="Calibri"/>
      <family val="2"/>
      <charset val="238"/>
      <scheme val="minor"/>
    </font>
    <font>
      <b/>
      <sz val="11"/>
      <name val="Calibri"/>
      <family val="2"/>
      <charset val="238"/>
      <scheme val="minor"/>
    </font>
    <font>
      <i/>
      <sz val="11"/>
      <name val="Calibri"/>
      <family val="2"/>
      <charset val="238"/>
      <scheme val="minor"/>
    </font>
    <font>
      <sz val="5"/>
      <name val="Calibri"/>
      <family val="2"/>
      <charset val="238"/>
      <scheme val="minor"/>
    </font>
    <font>
      <sz val="5"/>
      <name val="Arial CE"/>
      <charset val="238"/>
    </font>
    <font>
      <b/>
      <i/>
      <sz val="11"/>
      <name val="Calibri"/>
      <family val="2"/>
      <charset val="238"/>
      <scheme val="minor"/>
    </font>
    <font>
      <i/>
      <u/>
      <sz val="11"/>
      <name val="Calibri"/>
      <family val="2"/>
      <charset val="238"/>
      <scheme val="minor"/>
    </font>
    <font>
      <sz val="6"/>
      <name val="Calibri"/>
      <family val="2"/>
      <charset val="238"/>
      <scheme val="minor"/>
    </font>
    <font>
      <sz val="6"/>
      <name val="Arial CE"/>
      <charset val="238"/>
    </font>
    <font>
      <sz val="3"/>
      <name val="Arial CE"/>
      <charset val="238"/>
    </font>
    <font>
      <sz val="3"/>
      <name val="Calibri"/>
      <family val="2"/>
      <charset val="238"/>
      <scheme val="minor"/>
    </font>
    <font>
      <b/>
      <sz val="11"/>
      <name val="Calibri"/>
      <family val="2"/>
      <charset val="238"/>
    </font>
    <font>
      <b/>
      <sz val="11"/>
      <name val="Arial Narrow"/>
      <family val="2"/>
      <charset val="238"/>
    </font>
    <font>
      <b/>
      <sz val="9"/>
      <color indexed="8"/>
      <name val="Calibri"/>
      <family val="2"/>
      <charset val="238"/>
    </font>
    <font>
      <b/>
      <sz val="11"/>
      <name val="Arial"/>
      <family val="2"/>
      <charset val="238"/>
    </font>
    <font>
      <sz val="10"/>
      <color theme="0" tint="-0.499984740745262"/>
      <name val="Arial Narrow"/>
      <family val="2"/>
    </font>
    <font>
      <b/>
      <sz val="8"/>
      <name val="Arial Narrow"/>
      <family val="2"/>
      <charset val="238"/>
    </font>
    <font>
      <b/>
      <sz val="10"/>
      <color indexed="8"/>
      <name val="Arial Narrow"/>
      <family val="2"/>
      <charset val="238"/>
    </font>
    <font>
      <sz val="10"/>
      <color indexed="8"/>
      <name val="Arial Narrow"/>
      <family val="2"/>
      <charset val="238"/>
    </font>
    <font>
      <b/>
      <sz val="8"/>
      <color indexed="8"/>
      <name val="Arial Narrow"/>
      <family val="2"/>
      <charset val="238"/>
    </font>
    <font>
      <sz val="12"/>
      <name val="Calibri"/>
      <family val="2"/>
      <charset val="238"/>
    </font>
    <font>
      <i/>
      <sz val="11"/>
      <name val="Calibri"/>
      <family val="2"/>
      <charset val="238"/>
    </font>
    <font>
      <b/>
      <sz val="11"/>
      <color indexed="8"/>
      <name val="Calibri"/>
      <family val="2"/>
      <charset val="238"/>
    </font>
    <font>
      <sz val="11"/>
      <color indexed="8"/>
      <name val="Calibri"/>
      <family val="2"/>
      <charset val="238"/>
      <scheme val="minor"/>
    </font>
    <font>
      <u/>
      <sz val="11"/>
      <name val="Calibri"/>
      <family val="2"/>
      <charset val="238"/>
    </font>
    <font>
      <vertAlign val="superscript"/>
      <sz val="11"/>
      <name val="Calibri"/>
      <family val="2"/>
      <charset val="238"/>
    </font>
    <font>
      <vertAlign val="subscript"/>
      <sz val="11"/>
      <name val="Calibri"/>
      <family val="2"/>
      <charset val="238"/>
    </font>
    <font>
      <sz val="11"/>
      <color indexed="10"/>
      <name val="Calibri"/>
      <family val="2"/>
      <charset val="238"/>
    </font>
    <font>
      <sz val="10"/>
      <color indexed="8"/>
      <name val="Arial CE"/>
      <charset val="238"/>
    </font>
    <font>
      <sz val="10"/>
      <color indexed="8"/>
      <name val="Arial"/>
      <family val="2"/>
      <charset val="238"/>
    </font>
    <font>
      <sz val="10"/>
      <color theme="1"/>
      <name val="Arial"/>
      <family val="2"/>
      <charset val="238"/>
    </font>
    <font>
      <vertAlign val="subscript"/>
      <sz val="10"/>
      <name val="Arial"/>
      <family val="2"/>
      <charset val="238"/>
    </font>
    <font>
      <vertAlign val="superscript"/>
      <sz val="10"/>
      <name val="Arial"/>
      <family val="2"/>
      <charset val="238"/>
    </font>
  </fonts>
  <fills count="22">
    <fill>
      <patternFill patternType="none"/>
    </fill>
    <fill>
      <patternFill patternType="gray125"/>
    </fill>
    <fill>
      <patternFill patternType="solid">
        <fgColor rgb="FFFFFFCC"/>
      </patternFill>
    </fill>
    <fill>
      <patternFill patternType="solid">
        <fgColor theme="0" tint="-0.14999847407452621"/>
        <bgColor indexed="64"/>
      </patternFill>
    </fill>
    <fill>
      <patternFill patternType="solid">
        <fgColor indexed="22"/>
        <bgColor indexed="31"/>
      </patternFill>
    </fill>
    <fill>
      <patternFill patternType="solid">
        <fgColor theme="0" tint="-0.249977111117893"/>
        <bgColor indexed="64"/>
      </patternFill>
    </fill>
    <fill>
      <patternFill patternType="solid">
        <fgColor indexed="22"/>
        <bgColor indexed="64"/>
      </patternFill>
    </fill>
    <fill>
      <patternFill patternType="solid">
        <fgColor indexed="26"/>
        <bgColor indexed="43"/>
      </patternFill>
    </fill>
    <fill>
      <patternFill patternType="solid">
        <fgColor rgb="FFFFEB9C"/>
      </patternFill>
    </fill>
    <fill>
      <patternFill patternType="solid">
        <fgColor indexed="43"/>
      </patternFill>
    </fill>
    <fill>
      <patternFill patternType="solid">
        <fgColor theme="9"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indexed="42"/>
      </patternFill>
    </fill>
    <fill>
      <patternFill patternType="solid">
        <fgColor theme="5" tint="0.59999389629810485"/>
        <bgColor indexed="64"/>
      </patternFill>
    </fill>
    <fill>
      <patternFill patternType="solid">
        <fgColor theme="5" tint="-0.249977111117893"/>
        <bgColor indexed="64"/>
      </patternFill>
    </fill>
    <fill>
      <patternFill patternType="solid">
        <fgColor rgb="FFC00000"/>
        <bgColor indexed="64"/>
      </patternFill>
    </fill>
    <fill>
      <patternFill patternType="solid">
        <fgColor rgb="FFFFC000"/>
        <bgColor indexed="64"/>
      </patternFill>
    </fill>
    <fill>
      <patternFill patternType="solid">
        <fgColor theme="4" tint="0.39997558519241921"/>
        <bgColor indexed="64"/>
      </patternFill>
    </fill>
    <fill>
      <patternFill patternType="solid">
        <fgColor rgb="FF92D050"/>
        <bgColor indexed="64"/>
      </patternFill>
    </fill>
    <fill>
      <patternFill patternType="solid">
        <fgColor rgb="FFFDA1E5"/>
        <bgColor indexed="64"/>
      </patternFill>
    </fill>
    <fill>
      <patternFill patternType="solid">
        <fgColor rgb="FF7030A0"/>
        <bgColor indexed="64"/>
      </patternFill>
    </fill>
  </fills>
  <borders count="30">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uble">
        <color indexed="8"/>
      </bottom>
      <diagonal/>
    </border>
    <border>
      <left/>
      <right/>
      <top style="medium">
        <color indexed="8"/>
      </top>
      <bottom style="double">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0">
    <xf numFmtId="0" fontId="0" fillId="0" borderId="0"/>
    <xf numFmtId="0" fontId="2" fillId="0" borderId="0"/>
    <xf numFmtId="0" fontId="27" fillId="0" borderId="0"/>
    <xf numFmtId="0" fontId="40" fillId="0" borderId="0"/>
    <xf numFmtId="0" fontId="41" fillId="0" borderId="0"/>
    <xf numFmtId="0" fontId="45" fillId="0" borderId="0"/>
    <xf numFmtId="0" fontId="1" fillId="0" borderId="0"/>
    <xf numFmtId="0" fontId="40" fillId="0" borderId="0"/>
    <xf numFmtId="167" fontId="40" fillId="0" borderId="0"/>
    <xf numFmtId="167" fontId="40" fillId="2" borderId="1" applyNumberFormat="0" applyFont="0" applyAlignment="0" applyProtection="0"/>
    <xf numFmtId="44" fontId="40" fillId="0" borderId="0" applyFont="0" applyFill="0" applyBorder="0" applyAlignment="0" applyProtection="0"/>
    <xf numFmtId="0" fontId="2" fillId="7" borderId="26" applyNumberFormat="0" applyAlignment="0" applyProtection="0"/>
    <xf numFmtId="0" fontId="40" fillId="0" borderId="0"/>
    <xf numFmtId="44" fontId="55" fillId="0" borderId="0" applyFont="0" applyFill="0" applyBorder="0" applyAlignment="0" applyProtection="0"/>
    <xf numFmtId="0" fontId="56" fillId="0" borderId="0"/>
    <xf numFmtId="9" fontId="40" fillId="0" borderId="0" applyFont="0" applyFill="0" applyBorder="0" applyAlignment="0" applyProtection="0"/>
    <xf numFmtId="0" fontId="58" fillId="8" borderId="0" applyNumberFormat="0" applyBorder="0" applyAlignment="0" applyProtection="0"/>
    <xf numFmtId="0" fontId="59" fillId="9" borderId="0" applyNumberFormat="0" applyBorder="0" applyAlignment="0" applyProtection="0"/>
    <xf numFmtId="0" fontId="56" fillId="0" borderId="0"/>
    <xf numFmtId="0" fontId="40" fillId="2" borderId="1" applyNumberFormat="0" applyFont="0" applyAlignment="0" applyProtection="0"/>
    <xf numFmtId="0" fontId="54" fillId="0" borderId="0"/>
    <xf numFmtId="0" fontId="66" fillId="13" borderId="0" applyNumberFormat="0" applyBorder="0" applyAlignment="0" applyProtection="0"/>
    <xf numFmtId="167" fontId="54" fillId="0" borderId="0"/>
    <xf numFmtId="0" fontId="27" fillId="0" borderId="0"/>
    <xf numFmtId="0" fontId="91" fillId="0" borderId="0"/>
    <xf numFmtId="0" fontId="40" fillId="0" borderId="0"/>
    <xf numFmtId="0" fontId="1" fillId="0" borderId="0"/>
    <xf numFmtId="0" fontId="56" fillId="0" borderId="0"/>
    <xf numFmtId="0" fontId="56" fillId="0" borderId="0"/>
    <xf numFmtId="0" fontId="56" fillId="0" borderId="0"/>
  </cellStyleXfs>
  <cellXfs count="1262">
    <xf numFmtId="0" fontId="0" fillId="0" borderId="0" xfId="0"/>
    <xf numFmtId="0" fontId="3" fillId="0" borderId="0" xfId="1" applyFont="1"/>
    <xf numFmtId="0" fontId="5" fillId="0" borderId="0" xfId="1" applyFont="1" applyAlignment="1">
      <alignment horizontal="center" vertical="center"/>
    </xf>
    <xf numFmtId="0" fontId="3" fillId="0" borderId="8" xfId="1" applyFont="1" applyBorder="1"/>
    <xf numFmtId="0" fontId="6" fillId="0" borderId="9" xfId="1" applyFont="1" applyBorder="1" applyAlignment="1">
      <alignment horizontal="left"/>
    </xf>
    <xf numFmtId="0" fontId="6" fillId="0" borderId="10" xfId="1" applyFont="1" applyBorder="1" applyAlignment="1">
      <alignment horizontal="left"/>
    </xf>
    <xf numFmtId="0" fontId="3" fillId="0" borderId="11" xfId="1" applyFont="1" applyBorder="1"/>
    <xf numFmtId="0" fontId="6" fillId="0" borderId="0" xfId="1" applyFont="1" applyAlignment="1">
      <alignment horizontal="left"/>
    </xf>
    <xf numFmtId="0" fontId="6" fillId="0" borderId="12" xfId="1" applyFont="1" applyBorder="1" applyAlignment="1">
      <alignment horizontal="left"/>
    </xf>
    <xf numFmtId="0" fontId="3" fillId="0" borderId="13" xfId="1" applyFont="1" applyBorder="1"/>
    <xf numFmtId="0" fontId="6" fillId="0" borderId="14" xfId="1" applyFont="1" applyBorder="1" applyAlignment="1">
      <alignment horizontal="left"/>
    </xf>
    <xf numFmtId="0" fontId="6" fillId="0" borderId="15" xfId="1" applyFont="1" applyBorder="1" applyAlignment="1">
      <alignment horizontal="left"/>
    </xf>
    <xf numFmtId="0" fontId="3" fillId="0" borderId="16" xfId="1" applyFont="1" applyBorder="1" applyAlignment="1">
      <alignment horizontal="left" vertical="top"/>
    </xf>
    <xf numFmtId="0" fontId="3" fillId="0" borderId="0" xfId="1" applyFont="1" applyAlignment="1">
      <alignment horizontal="left" vertical="top"/>
    </xf>
    <xf numFmtId="0" fontId="6" fillId="0" borderId="0" xfId="1" applyFont="1" applyAlignment="1">
      <alignment horizontal="left" vertical="top" wrapText="1"/>
    </xf>
    <xf numFmtId="0" fontId="3" fillId="0" borderId="16" xfId="1" applyFont="1" applyBorder="1"/>
    <xf numFmtId="0" fontId="6" fillId="0" borderId="0" xfId="1" applyFont="1" applyAlignment="1">
      <alignment horizontal="left" vertical="top"/>
    </xf>
    <xf numFmtId="0" fontId="3" fillId="0" borderId="14" xfId="1" applyFont="1" applyBorder="1"/>
    <xf numFmtId="0" fontId="7" fillId="0" borderId="0" xfId="1" applyFont="1"/>
    <xf numFmtId="0" fontId="3" fillId="0" borderId="9" xfId="1" applyFont="1" applyBorder="1"/>
    <xf numFmtId="0" fontId="3" fillId="0" borderId="10" xfId="1" applyFont="1" applyBorder="1"/>
    <xf numFmtId="0" fontId="3" fillId="0" borderId="12" xfId="1" applyFont="1" applyBorder="1"/>
    <xf numFmtId="0" fontId="7" fillId="0" borderId="14" xfId="1" applyFont="1" applyBorder="1"/>
    <xf numFmtId="0" fontId="3" fillId="0" borderId="15" xfId="1" applyFont="1" applyBorder="1"/>
    <xf numFmtId="0" fontId="6" fillId="0" borderId="0" xfId="1" applyFont="1"/>
    <xf numFmtId="0" fontId="3" fillId="0" borderId="16" xfId="1" applyFont="1" applyBorder="1" applyAlignment="1">
      <alignment wrapText="1"/>
    </xf>
    <xf numFmtId="0" fontId="6" fillId="0" borderId="17" xfId="1" applyFont="1" applyBorder="1" applyAlignment="1">
      <alignment vertical="top"/>
    </xf>
    <xf numFmtId="0" fontId="3" fillId="0" borderId="17" xfId="1" applyFont="1" applyBorder="1"/>
    <xf numFmtId="0" fontId="3" fillId="0" borderId="18" xfId="1" applyFont="1" applyBorder="1"/>
    <xf numFmtId="0" fontId="6" fillId="0" borderId="17" xfId="1" applyFont="1" applyBorder="1"/>
    <xf numFmtId="0" fontId="9" fillId="0" borderId="17" xfId="1" applyFont="1" applyBorder="1"/>
    <xf numFmtId="0" fontId="9" fillId="0" borderId="18" xfId="1" applyFont="1" applyBorder="1"/>
    <xf numFmtId="49" fontId="6" fillId="0" borderId="17" xfId="1" applyNumberFormat="1" applyFont="1" applyBorder="1" applyAlignment="1">
      <alignment horizontal="left"/>
    </xf>
    <xf numFmtId="0" fontId="6" fillId="0" borderId="17" xfId="1" applyFont="1" applyBorder="1" applyAlignment="1">
      <alignment horizontal="left"/>
    </xf>
    <xf numFmtId="164" fontId="6" fillId="0" borderId="0" xfId="1" applyNumberFormat="1" applyFont="1" applyAlignment="1">
      <alignment horizontal="right"/>
    </xf>
    <xf numFmtId="0" fontId="10" fillId="0" borderId="0" xfId="1" applyFont="1"/>
    <xf numFmtId="0" fontId="11" fillId="0" borderId="0" xfId="1" applyFont="1" applyAlignment="1">
      <alignment vertical="top"/>
    </xf>
    <xf numFmtId="0" fontId="12" fillId="0" borderId="0" xfId="1" applyFont="1" applyAlignment="1">
      <alignment vertical="top"/>
    </xf>
    <xf numFmtId="0" fontId="13" fillId="0" borderId="0" xfId="1" applyFont="1" applyAlignment="1">
      <alignment vertical="top"/>
    </xf>
    <xf numFmtId="0" fontId="14" fillId="0" borderId="0" xfId="1" applyFont="1" applyAlignment="1">
      <alignment vertical="top"/>
    </xf>
    <xf numFmtId="0" fontId="15" fillId="0" borderId="0" xfId="1" applyFont="1" applyAlignment="1">
      <alignment vertical="top"/>
    </xf>
    <xf numFmtId="0" fontId="19" fillId="0" borderId="0" xfId="1" applyFont="1" applyAlignment="1">
      <alignment vertical="top"/>
    </xf>
    <xf numFmtId="0" fontId="20" fillId="0" borderId="0" xfId="1" applyFont="1" applyAlignment="1">
      <alignment horizontal="justify" vertical="top" wrapText="1"/>
    </xf>
    <xf numFmtId="0" fontId="21" fillId="0" borderId="0" xfId="1" applyFont="1" applyAlignment="1">
      <alignment horizontal="justify" vertical="top" wrapText="1"/>
    </xf>
    <xf numFmtId="0" fontId="19" fillId="0" borderId="0" xfId="1" applyFont="1" applyAlignment="1">
      <alignment vertical="top" wrapText="1"/>
    </xf>
    <xf numFmtId="0" fontId="19" fillId="0" borderId="0" xfId="1" applyFont="1" applyAlignment="1">
      <alignment horizontal="justify" vertical="top" wrapText="1"/>
    </xf>
    <xf numFmtId="0" fontId="19" fillId="0" borderId="0" xfId="1" quotePrefix="1" applyFont="1" applyAlignment="1">
      <alignment vertical="top"/>
    </xf>
    <xf numFmtId="0" fontId="3" fillId="0" borderId="0" xfId="1" applyFont="1" applyAlignment="1">
      <alignment vertical="top"/>
    </xf>
    <xf numFmtId="0" fontId="6" fillId="0" borderId="9" xfId="1" applyFont="1" applyBorder="1"/>
    <xf numFmtId="165" fontId="3" fillId="0" borderId="10" xfId="1" applyNumberFormat="1" applyFont="1" applyBorder="1"/>
    <xf numFmtId="165" fontId="3" fillId="0" borderId="12" xfId="1" applyNumberFormat="1" applyFont="1" applyBorder="1"/>
    <xf numFmtId="0" fontId="6" fillId="0" borderId="14" xfId="1" applyFont="1" applyBorder="1"/>
    <xf numFmtId="165" fontId="3" fillId="0" borderId="15" xfId="1" applyNumberFormat="1" applyFont="1" applyBorder="1"/>
    <xf numFmtId="165" fontId="3" fillId="0" borderId="0" xfId="1" applyNumberFormat="1" applyFont="1"/>
    <xf numFmtId="165" fontId="3" fillId="0" borderId="18" xfId="1" applyNumberFormat="1" applyFont="1" applyBorder="1"/>
    <xf numFmtId="0" fontId="4" fillId="3" borderId="16" xfId="1" applyFont="1" applyFill="1" applyBorder="1"/>
    <xf numFmtId="0" fontId="3" fillId="3" borderId="17" xfId="1" applyFont="1" applyFill="1" applyBorder="1"/>
    <xf numFmtId="165" fontId="3" fillId="3" borderId="18" xfId="1" applyNumberFormat="1" applyFont="1" applyFill="1" applyBorder="1"/>
    <xf numFmtId="0" fontId="6" fillId="0" borderId="0" xfId="1" applyFont="1" applyAlignment="1">
      <alignment horizontal="right"/>
    </xf>
    <xf numFmtId="0" fontId="6" fillId="3" borderId="16" xfId="1" applyFont="1" applyFill="1" applyBorder="1"/>
    <xf numFmtId="0" fontId="7" fillId="3" borderId="17" xfId="1" applyFont="1" applyFill="1" applyBorder="1"/>
    <xf numFmtId="165" fontId="7" fillId="3" borderId="18" xfId="1" applyNumberFormat="1" applyFont="1" applyFill="1" applyBorder="1"/>
    <xf numFmtId="0" fontId="23" fillId="0" borderId="0" xfId="1" applyFont="1"/>
    <xf numFmtId="0" fontId="7" fillId="0" borderId="2" xfId="1" applyFont="1" applyBorder="1"/>
    <xf numFmtId="0" fontId="7" fillId="0" borderId="3" xfId="1" applyFont="1" applyBorder="1"/>
    <xf numFmtId="165" fontId="7" fillId="0" borderId="4" xfId="1" applyNumberFormat="1" applyFont="1" applyBorder="1"/>
    <xf numFmtId="0" fontId="6" fillId="0" borderId="19" xfId="1" applyFont="1" applyBorder="1"/>
    <xf numFmtId="165" fontId="6" fillId="0" borderId="20" xfId="1" applyNumberFormat="1" applyFont="1" applyBorder="1"/>
    <xf numFmtId="0" fontId="6" fillId="0" borderId="5" xfId="1" applyFont="1" applyBorder="1"/>
    <xf numFmtId="0" fontId="23" fillId="0" borderId="6" xfId="1" applyFont="1" applyBorder="1"/>
    <xf numFmtId="165" fontId="23" fillId="0" borderId="0" xfId="1" applyNumberFormat="1" applyFont="1"/>
    <xf numFmtId="0" fontId="3" fillId="0" borderId="0" xfId="1" applyFont="1" applyAlignment="1">
      <alignment horizontal="right"/>
    </xf>
    <xf numFmtId="0" fontId="6" fillId="0" borderId="0" xfId="1" applyFont="1" applyAlignment="1">
      <alignment vertical="top"/>
    </xf>
    <xf numFmtId="0" fontId="26" fillId="0" borderId="0" xfId="1" applyFont="1" applyAlignment="1">
      <alignment horizontal="right" vertical="top"/>
    </xf>
    <xf numFmtId="0" fontId="6" fillId="4" borderId="24" xfId="1" applyFont="1" applyFill="1" applyBorder="1" applyAlignment="1">
      <alignment vertical="top"/>
    </xf>
    <xf numFmtId="0" fontId="6" fillId="4" borderId="24" xfId="1" applyFont="1" applyFill="1" applyBorder="1"/>
    <xf numFmtId="0" fontId="6" fillId="4" borderId="24" xfId="1" applyFont="1" applyFill="1" applyBorder="1" applyAlignment="1">
      <alignment horizontal="center" vertical="top"/>
    </xf>
    <xf numFmtId="49" fontId="21" fillId="0" borderId="0" xfId="1" applyNumberFormat="1" applyFont="1" applyAlignment="1">
      <alignment vertical="top"/>
    </xf>
    <xf numFmtId="0" fontId="21" fillId="0" borderId="0" xfId="1" applyFont="1" applyAlignment="1">
      <alignment horizontal="right" vertical="top"/>
    </xf>
    <xf numFmtId="4" fontId="21" fillId="0" borderId="0" xfId="1" applyNumberFormat="1" applyFont="1" applyAlignment="1">
      <alignment horizontal="right" vertical="top"/>
    </xf>
    <xf numFmtId="165" fontId="21" fillId="0" borderId="0" xfId="1" applyNumberFormat="1" applyFont="1" applyAlignment="1">
      <alignment horizontal="right" vertical="top"/>
    </xf>
    <xf numFmtId="0" fontId="21" fillId="0" borderId="0" xfId="1" applyFont="1"/>
    <xf numFmtId="0" fontId="21" fillId="0" borderId="0" xfId="1" applyFont="1" applyAlignment="1">
      <alignment vertical="top"/>
    </xf>
    <xf numFmtId="49" fontId="21" fillId="0" borderId="0" xfId="1" applyNumberFormat="1" applyFont="1" applyAlignment="1">
      <alignment horizontal="center" vertical="top"/>
    </xf>
    <xf numFmtId="49" fontId="6" fillId="5" borderId="25" xfId="1" applyNumberFormat="1" applyFont="1" applyFill="1" applyBorder="1" applyAlignment="1">
      <alignment vertical="top"/>
    </xf>
    <xf numFmtId="0" fontId="6" fillId="5" borderId="25" xfId="1" applyFont="1" applyFill="1" applyBorder="1" applyAlignment="1">
      <alignment horizontal="left" vertical="top" wrapText="1"/>
    </xf>
    <xf numFmtId="0" fontId="6" fillId="5" borderId="25" xfId="1" applyFont="1" applyFill="1" applyBorder="1" applyAlignment="1">
      <alignment horizontal="right" vertical="top"/>
    </xf>
    <xf numFmtId="4" fontId="6" fillId="5" borderId="25" xfId="1" applyNumberFormat="1" applyFont="1" applyFill="1" applyBorder="1" applyAlignment="1">
      <alignment horizontal="right" vertical="top"/>
    </xf>
    <xf numFmtId="165" fontId="6" fillId="5" borderId="25" xfId="1" applyNumberFormat="1" applyFont="1" applyFill="1" applyBorder="1" applyAlignment="1">
      <alignment horizontal="right" vertical="top"/>
    </xf>
    <xf numFmtId="0" fontId="2" fillId="0" borderId="0" xfId="1"/>
    <xf numFmtId="0" fontId="29" fillId="0" borderId="0" xfId="1" applyFont="1"/>
    <xf numFmtId="0" fontId="9" fillId="0" borderId="8" xfId="1" applyFont="1" applyBorder="1"/>
    <xf numFmtId="0" fontId="24" fillId="0" borderId="13" xfId="1" applyFont="1" applyBorder="1" applyAlignment="1">
      <alignment vertical="top"/>
    </xf>
    <xf numFmtId="0" fontId="24" fillId="0" borderId="0" xfId="1" applyFont="1" applyAlignment="1">
      <alignment vertical="top"/>
    </xf>
    <xf numFmtId="0" fontId="31" fillId="0" borderId="16" xfId="1" applyFont="1" applyBorder="1"/>
    <xf numFmtId="0" fontId="6" fillId="4" borderId="24" xfId="1" applyFont="1" applyFill="1" applyBorder="1" applyAlignment="1">
      <alignment horizontal="center"/>
    </xf>
    <xf numFmtId="0" fontId="21" fillId="0" borderId="0" xfId="1" applyFont="1" applyAlignment="1">
      <alignment horizontal="right"/>
    </xf>
    <xf numFmtId="4" fontId="21" fillId="0" borderId="0" xfId="1" applyNumberFormat="1" applyFont="1" applyAlignment="1">
      <alignment horizontal="right"/>
    </xf>
    <xf numFmtId="9" fontId="21" fillId="0" borderId="0" xfId="1" applyNumberFormat="1" applyFont="1" applyAlignment="1">
      <alignment horizontal="right"/>
    </xf>
    <xf numFmtId="165" fontId="21" fillId="0" borderId="0" xfId="1" applyNumberFormat="1" applyFont="1" applyAlignment="1">
      <alignment horizontal="right"/>
    </xf>
    <xf numFmtId="0" fontId="6" fillId="5" borderId="25" xfId="1" applyFont="1" applyFill="1" applyBorder="1" applyAlignment="1">
      <alignment horizontal="right"/>
    </xf>
    <xf numFmtId="4" fontId="6" fillId="5" borderId="25" xfId="1" applyNumberFormat="1" applyFont="1" applyFill="1" applyBorder="1" applyAlignment="1">
      <alignment horizontal="right"/>
    </xf>
    <xf numFmtId="165" fontId="6" fillId="5" borderId="25" xfId="1" applyNumberFormat="1" applyFont="1" applyFill="1" applyBorder="1" applyAlignment="1">
      <alignment horizontal="right"/>
    </xf>
    <xf numFmtId="0" fontId="14" fillId="0" borderId="0" xfId="1" applyFont="1"/>
    <xf numFmtId="0" fontId="28" fillId="6" borderId="16" xfId="2" applyFont="1" applyFill="1" applyBorder="1"/>
    <xf numFmtId="0" fontId="33" fillId="6" borderId="17" xfId="2" applyFont="1" applyFill="1" applyBorder="1"/>
    <xf numFmtId="4" fontId="33" fillId="6" borderId="17" xfId="2" applyNumberFormat="1" applyFont="1" applyFill="1" applyBorder="1"/>
    <xf numFmtId="4" fontId="33" fillId="6" borderId="17" xfId="2" applyNumberFormat="1" applyFont="1" applyFill="1" applyBorder="1" applyAlignment="1">
      <alignment horizontal="right"/>
    </xf>
    <xf numFmtId="4" fontId="33" fillId="6" borderId="18" xfId="2" applyNumberFormat="1" applyFont="1" applyFill="1" applyBorder="1"/>
    <xf numFmtId="0" fontId="29" fillId="0" borderId="0" xfId="1" applyFont="1" applyAlignment="1">
      <alignment horizontal="left" wrapText="1"/>
    </xf>
    <xf numFmtId="0" fontId="14" fillId="4" borderId="24" xfId="1" applyFont="1" applyFill="1" applyBorder="1"/>
    <xf numFmtId="0" fontId="15" fillId="0" borderId="0" xfId="1" applyFont="1"/>
    <xf numFmtId="0" fontId="19" fillId="0" borderId="0" xfId="1" applyFont="1" applyAlignment="1">
      <alignment horizontal="justify" wrapText="1"/>
    </xf>
    <xf numFmtId="0" fontId="34" fillId="0" borderId="0" xfId="1" applyFont="1"/>
    <xf numFmtId="0" fontId="35" fillId="0" borderId="0" xfId="1" applyFont="1"/>
    <xf numFmtId="4" fontId="21" fillId="0" borderId="0" xfId="1" applyNumberFormat="1" applyFont="1"/>
    <xf numFmtId="0" fontId="19" fillId="0" borderId="0" xfId="1" applyFont="1" applyAlignment="1">
      <alignment horizontal="right" vertical="top"/>
    </xf>
    <xf numFmtId="4" fontId="19" fillId="0" borderId="0" xfId="1" applyNumberFormat="1" applyFont="1" applyAlignment="1">
      <alignment horizontal="right" vertical="top"/>
    </xf>
    <xf numFmtId="0" fontId="14" fillId="5" borderId="25" xfId="1" applyFont="1" applyFill="1" applyBorder="1" applyAlignment="1">
      <alignment horizontal="left" vertical="top" wrapText="1"/>
    </xf>
    <xf numFmtId="49" fontId="8" fillId="0" borderId="0" xfId="1" applyNumberFormat="1" applyFont="1" applyAlignment="1">
      <alignment vertical="top"/>
    </xf>
    <xf numFmtId="0" fontId="18" fillId="0" borderId="0" xfId="1" applyFont="1" applyAlignment="1">
      <alignment horizontal="left" vertical="top" wrapText="1"/>
    </xf>
    <xf numFmtId="0" fontId="8" fillId="0" borderId="0" xfId="1" applyFont="1" applyAlignment="1">
      <alignment horizontal="right"/>
    </xf>
    <xf numFmtId="4" fontId="8" fillId="0" borderId="0" xfId="1" applyNumberFormat="1" applyFont="1" applyAlignment="1">
      <alignment horizontal="right"/>
    </xf>
    <xf numFmtId="165" fontId="8" fillId="0" borderId="0" xfId="1" applyNumberFormat="1" applyFont="1" applyAlignment="1">
      <alignment horizontal="right"/>
    </xf>
    <xf numFmtId="0" fontId="8" fillId="0" borderId="0" xfId="1" applyFont="1"/>
    <xf numFmtId="0" fontId="33" fillId="0" borderId="0" xfId="2" applyFont="1"/>
    <xf numFmtId="4" fontId="33" fillId="0" borderId="0" xfId="2" applyNumberFormat="1" applyFont="1"/>
    <xf numFmtId="4" fontId="33" fillId="0" borderId="0" xfId="2" applyNumberFormat="1" applyFont="1" applyAlignment="1">
      <alignment horizontal="right"/>
    </xf>
    <xf numFmtId="0" fontId="29" fillId="0" borderId="8" xfId="2" applyFont="1" applyBorder="1"/>
    <xf numFmtId="0" fontId="29" fillId="0" borderId="9" xfId="2" applyFont="1" applyBorder="1"/>
    <xf numFmtId="4" fontId="29" fillId="0" borderId="9" xfId="2" applyNumberFormat="1" applyFont="1" applyBorder="1"/>
    <xf numFmtId="4" fontId="29" fillId="0" borderId="9" xfId="2" applyNumberFormat="1" applyFont="1" applyBorder="1" applyAlignment="1">
      <alignment horizontal="right"/>
    </xf>
    <xf numFmtId="4" fontId="29" fillId="0" borderId="10" xfId="2" applyNumberFormat="1" applyFont="1" applyBorder="1"/>
    <xf numFmtId="0" fontId="29" fillId="0" borderId="11" xfId="2" applyFont="1" applyBorder="1"/>
    <xf numFmtId="0" fontId="29" fillId="0" borderId="0" xfId="2" applyFont="1"/>
    <xf numFmtId="4" fontId="29" fillId="0" borderId="0" xfId="2" applyNumberFormat="1" applyFont="1"/>
    <xf numFmtId="4" fontId="29" fillId="0" borderId="0" xfId="2" applyNumberFormat="1" applyFont="1" applyAlignment="1">
      <alignment horizontal="right"/>
    </xf>
    <xf numFmtId="4" fontId="29" fillId="0" borderId="12" xfId="2" applyNumberFormat="1" applyFont="1" applyBorder="1"/>
    <xf numFmtId="0" fontId="29" fillId="0" borderId="13" xfId="2" applyFont="1" applyBorder="1"/>
    <xf numFmtId="0" fontId="37" fillId="0" borderId="14" xfId="2" applyFont="1" applyBorder="1"/>
    <xf numFmtId="4" fontId="37" fillId="0" borderId="14" xfId="2" applyNumberFormat="1" applyFont="1" applyBorder="1"/>
    <xf numFmtId="4" fontId="37" fillId="0" borderId="14" xfId="2" applyNumberFormat="1" applyFont="1" applyBorder="1" applyAlignment="1">
      <alignment horizontal="right"/>
    </xf>
    <xf numFmtId="4" fontId="37" fillId="0" borderId="15" xfId="2" applyNumberFormat="1" applyFont="1" applyBorder="1"/>
    <xf numFmtId="0" fontId="37" fillId="0" borderId="0" xfId="2" applyFont="1"/>
    <xf numFmtId="4" fontId="37" fillId="0" borderId="0" xfId="2" applyNumberFormat="1" applyFont="1"/>
    <xf numFmtId="4" fontId="37" fillId="0" borderId="0" xfId="2" applyNumberFormat="1" applyFont="1" applyAlignment="1">
      <alignment horizontal="right"/>
    </xf>
    <xf numFmtId="0" fontId="8" fillId="0" borderId="0" xfId="1" applyFont="1" applyAlignment="1">
      <alignment vertical="top"/>
    </xf>
    <xf numFmtId="0" fontId="18" fillId="0" borderId="0" xfId="1" applyFont="1"/>
    <xf numFmtId="0" fontId="8" fillId="0" borderId="0" xfId="1" applyFont="1" applyAlignment="1">
      <alignment horizontal="center"/>
    </xf>
    <xf numFmtId="49" fontId="19" fillId="0" borderId="0" xfId="1" applyNumberFormat="1" applyFont="1" applyAlignment="1">
      <alignment horizontal="justify" vertical="top" wrapText="1"/>
    </xf>
    <xf numFmtId="0" fontId="17" fillId="0" borderId="0" xfId="1" applyFont="1" applyAlignment="1">
      <alignment horizontal="justify" vertical="top" wrapText="1"/>
    </xf>
    <xf numFmtId="0" fontId="19" fillId="0" borderId="0" xfId="1" applyFont="1"/>
    <xf numFmtId="0" fontId="33" fillId="6" borderId="17" xfId="2" applyFont="1" applyFill="1" applyBorder="1" applyAlignment="1">
      <alignment vertical="top"/>
    </xf>
    <xf numFmtId="0" fontId="24" fillId="0" borderId="0" xfId="1" applyFont="1"/>
    <xf numFmtId="0" fontId="29" fillId="0" borderId="0" xfId="4" applyFont="1"/>
    <xf numFmtId="49" fontId="3" fillId="0" borderId="0" xfId="1" applyNumberFormat="1" applyFont="1" applyAlignment="1">
      <alignment vertical="top"/>
    </xf>
    <xf numFmtId="0" fontId="3" fillId="0" borderId="0" xfId="1" applyFont="1" applyAlignment="1">
      <alignment horizontal="left" vertical="top" wrapText="1"/>
    </xf>
    <xf numFmtId="4" fontId="3" fillId="0" borderId="0" xfId="1" applyNumberFormat="1" applyFont="1" applyAlignment="1">
      <alignment horizontal="right"/>
    </xf>
    <xf numFmtId="165" fontId="3" fillId="0" borderId="0" xfId="1" applyNumberFormat="1" applyFont="1" applyAlignment="1">
      <alignment horizontal="right"/>
    </xf>
    <xf numFmtId="0" fontId="42" fillId="4" borderId="24" xfId="1" applyFont="1" applyFill="1" applyBorder="1" applyAlignment="1">
      <alignment vertical="top"/>
    </xf>
    <xf numFmtId="0" fontId="42" fillId="4" borderId="24" xfId="1" applyFont="1" applyFill="1" applyBorder="1"/>
    <xf numFmtId="0" fontId="43" fillId="4" borderId="24" xfId="1" applyFont="1" applyFill="1" applyBorder="1"/>
    <xf numFmtId="0" fontId="43" fillId="0" borderId="0" xfId="1" applyFont="1"/>
    <xf numFmtId="0" fontId="44" fillId="0" borderId="0" xfId="1" applyFont="1"/>
    <xf numFmtId="0" fontId="28" fillId="6" borderId="8" xfId="2" applyFont="1" applyFill="1" applyBorder="1"/>
    <xf numFmtId="0" fontId="33" fillId="6" borderId="9" xfId="2" applyFont="1" applyFill="1" applyBorder="1"/>
    <xf numFmtId="4" fontId="33" fillId="6" borderId="9" xfId="2" applyNumberFormat="1" applyFont="1" applyFill="1" applyBorder="1"/>
    <xf numFmtId="4" fontId="33" fillId="6" borderId="9" xfId="2" applyNumberFormat="1" applyFont="1" applyFill="1" applyBorder="1" applyAlignment="1">
      <alignment horizontal="right"/>
    </xf>
    <xf numFmtId="4" fontId="33" fillId="6" borderId="10" xfId="2" applyNumberFormat="1" applyFont="1" applyFill="1" applyBorder="1"/>
    <xf numFmtId="0" fontId="19" fillId="0" borderId="0" xfId="1" applyFont="1" applyAlignment="1">
      <alignment horizontal="right" vertical="justify" wrapText="1"/>
    </xf>
    <xf numFmtId="0" fontId="19" fillId="0" borderId="0" xfId="1" applyFont="1" applyAlignment="1">
      <alignment vertical="justify" wrapText="1"/>
    </xf>
    <xf numFmtId="0" fontId="19" fillId="0" borderId="0" xfId="1" applyFont="1" applyAlignment="1">
      <alignment horizontal="right"/>
    </xf>
    <xf numFmtId="0" fontId="47" fillId="0" borderId="0" xfId="1" applyFont="1"/>
    <xf numFmtId="0" fontId="48" fillId="0" borderId="0" xfId="1" applyFont="1" applyAlignment="1">
      <alignment horizontal="left" vertical="top" wrapText="1"/>
    </xf>
    <xf numFmtId="49" fontId="21" fillId="0" borderId="0" xfId="1" applyNumberFormat="1" applyFont="1" applyAlignment="1">
      <alignment horizontal="center"/>
    </xf>
    <xf numFmtId="0" fontId="33" fillId="6" borderId="9" xfId="2" applyFont="1" applyFill="1" applyBorder="1" applyAlignment="1">
      <alignment vertical="top"/>
    </xf>
    <xf numFmtId="0" fontId="52" fillId="0" borderId="0" xfId="1" applyFont="1" applyAlignment="1">
      <alignment vertical="center" wrapText="1"/>
    </xf>
    <xf numFmtId="0" fontId="52" fillId="0" borderId="0" xfId="1" applyFont="1" applyAlignment="1">
      <alignment vertical="top" wrapText="1"/>
    </xf>
    <xf numFmtId="49" fontId="21" fillId="0" borderId="0" xfId="1" applyNumberFormat="1" applyFont="1" applyAlignment="1">
      <alignment horizontal="right" vertical="top"/>
    </xf>
    <xf numFmtId="4" fontId="46" fillId="0" borderId="0" xfId="1" applyNumberFormat="1" applyFont="1" applyAlignment="1">
      <alignment vertical="top"/>
    </xf>
    <xf numFmtId="4" fontId="33" fillId="6" borderId="17" xfId="2" applyNumberFormat="1" applyFont="1" applyFill="1" applyBorder="1" applyAlignment="1">
      <alignment vertical="top"/>
    </xf>
    <xf numFmtId="4" fontId="33" fillId="6" borderId="17" xfId="2" applyNumberFormat="1" applyFont="1" applyFill="1" applyBorder="1" applyAlignment="1">
      <alignment horizontal="right" vertical="top"/>
    </xf>
    <xf numFmtId="4" fontId="33" fillId="6" borderId="18" xfId="2" applyNumberFormat="1" applyFont="1" applyFill="1" applyBorder="1" applyAlignment="1">
      <alignment vertical="top"/>
    </xf>
    <xf numFmtId="0" fontId="53" fillId="0" borderId="0" xfId="1" applyFont="1"/>
    <xf numFmtId="0" fontId="15" fillId="0" borderId="0" xfId="1" applyFont="1" applyAlignment="1">
      <alignment horizontal="justify" vertical="top" wrapText="1"/>
    </xf>
    <xf numFmtId="0" fontId="6" fillId="4" borderId="24" xfId="1" applyFont="1" applyFill="1" applyBorder="1" applyAlignment="1">
      <alignment horizontal="left" vertical="top"/>
    </xf>
    <xf numFmtId="49" fontId="6" fillId="5" borderId="25" xfId="1" applyNumberFormat="1" applyFont="1" applyFill="1" applyBorder="1" applyAlignment="1">
      <alignment horizontal="left" vertical="top"/>
    </xf>
    <xf numFmtId="0" fontId="14" fillId="0" borderId="0" xfId="7" applyFont="1" applyAlignment="1">
      <alignment horizontal="center" vertical="top"/>
    </xf>
    <xf numFmtId="0" fontId="14" fillId="0" borderId="0" xfId="7" applyFont="1" applyAlignment="1">
      <alignment horizontal="left" vertical="top" wrapText="1"/>
    </xf>
    <xf numFmtId="0" fontId="40" fillId="0" borderId="0" xfId="7"/>
    <xf numFmtId="0" fontId="23" fillId="0" borderId="0" xfId="1" applyFont="1" applyAlignment="1">
      <alignment horizontal="right"/>
    </xf>
    <xf numFmtId="0" fontId="23" fillId="3" borderId="17" xfId="1" applyFont="1" applyFill="1" applyBorder="1"/>
    <xf numFmtId="165" fontId="23" fillId="3" borderId="18" xfId="1" applyNumberFormat="1" applyFont="1" applyFill="1" applyBorder="1"/>
    <xf numFmtId="0" fontId="7" fillId="3" borderId="16" xfId="1" applyFont="1" applyFill="1" applyBorder="1"/>
    <xf numFmtId="0" fontId="7" fillId="0" borderId="0" xfId="1" applyFont="1" applyFill="1" applyBorder="1"/>
    <xf numFmtId="165" fontId="7" fillId="0" borderId="0" xfId="1" applyNumberFormat="1" applyFont="1" applyFill="1" applyBorder="1"/>
    <xf numFmtId="165" fontId="7" fillId="0" borderId="7" xfId="1" applyNumberFormat="1" applyFont="1" applyBorder="1"/>
    <xf numFmtId="0" fontId="60" fillId="3" borderId="21" xfId="1" applyFont="1" applyFill="1" applyBorder="1" applyAlignment="1">
      <alignment vertical="center"/>
    </xf>
    <xf numFmtId="0" fontId="61" fillId="3" borderId="22" xfId="1" applyFont="1" applyFill="1" applyBorder="1" applyAlignment="1">
      <alignment vertical="center"/>
    </xf>
    <xf numFmtId="165" fontId="60" fillId="3" borderId="23" xfId="1" applyNumberFormat="1" applyFont="1" applyFill="1" applyBorder="1" applyAlignment="1">
      <alignment vertical="center"/>
    </xf>
    <xf numFmtId="0" fontId="40" fillId="0" borderId="0" xfId="7" applyAlignment="1">
      <alignment horizontal="center" vertical="top"/>
    </xf>
    <xf numFmtId="0" fontId="62" fillId="0" borderId="0" xfId="7" applyFont="1" applyAlignment="1">
      <alignment horizontal="left" vertical="top" wrapText="1"/>
    </xf>
    <xf numFmtId="0" fontId="40" fillId="0" borderId="0" xfId="7" applyAlignment="1">
      <alignment horizontal="center"/>
    </xf>
    <xf numFmtId="4" fontId="40" fillId="0" borderId="0" xfId="7" applyNumberFormat="1" applyAlignment="1">
      <alignment horizontal="right"/>
    </xf>
    <xf numFmtId="165" fontId="40" fillId="0" borderId="0" xfId="7" applyNumberFormat="1" applyAlignment="1">
      <alignment horizontal="right"/>
    </xf>
    <xf numFmtId="0" fontId="40" fillId="0" borderId="0" xfId="7" applyAlignment="1">
      <alignment horizontal="center" vertical="center"/>
    </xf>
    <xf numFmtId="0" fontId="40" fillId="0" borderId="0" xfId="7" applyAlignment="1">
      <alignment horizontal="left" vertical="top" wrapText="1"/>
    </xf>
    <xf numFmtId="0" fontId="63" fillId="0" borderId="0" xfId="7" applyFont="1"/>
    <xf numFmtId="0" fontId="64" fillId="0" borderId="0" xfId="7" applyFont="1"/>
    <xf numFmtId="0" fontId="62" fillId="0" borderId="0" xfId="7" applyFont="1" applyAlignment="1">
      <alignment horizontal="center"/>
    </xf>
    <xf numFmtId="4" fontId="62" fillId="0" borderId="0" xfId="7" applyNumberFormat="1" applyFont="1" applyAlignment="1">
      <alignment horizontal="right"/>
    </xf>
    <xf numFmtId="165" fontId="62" fillId="0" borderId="0" xfId="7" applyNumberFormat="1" applyFont="1" applyAlignment="1">
      <alignment horizontal="right"/>
    </xf>
    <xf numFmtId="49" fontId="67" fillId="0" borderId="0" xfId="1" applyNumberFormat="1" applyFont="1" applyAlignment="1">
      <alignment vertical="top"/>
    </xf>
    <xf numFmtId="0" fontId="67" fillId="0" borderId="0" xfId="1" applyFont="1" applyAlignment="1">
      <alignment horizontal="right" vertical="top"/>
    </xf>
    <xf numFmtId="4" fontId="67" fillId="0" borderId="0" xfId="1" applyNumberFormat="1" applyFont="1" applyAlignment="1">
      <alignment horizontal="right" vertical="top"/>
    </xf>
    <xf numFmtId="165" fontId="67" fillId="0" borderId="0" xfId="1" applyNumberFormat="1" applyFont="1" applyAlignment="1">
      <alignment horizontal="right" vertical="top"/>
    </xf>
    <xf numFmtId="0" fontId="67" fillId="0" borderId="0" xfId="1" applyFont="1" applyAlignment="1">
      <alignment vertical="top"/>
    </xf>
    <xf numFmtId="0" fontId="18" fillId="0" borderId="0" xfId="7" applyFont="1" applyAlignment="1">
      <alignment horizontal="left" vertical="top" wrapText="1"/>
    </xf>
    <xf numFmtId="0" fontId="19" fillId="0" borderId="0" xfId="7" applyFont="1" applyAlignment="1">
      <alignment horizontal="center"/>
    </xf>
    <xf numFmtId="4" fontId="19" fillId="0" borderId="0" xfId="7" applyNumberFormat="1" applyFont="1" applyAlignment="1">
      <alignment horizontal="right"/>
    </xf>
    <xf numFmtId="165" fontId="19" fillId="0" borderId="0" xfId="7" applyNumberFormat="1" applyFont="1" applyAlignment="1">
      <alignment horizontal="right"/>
    </xf>
    <xf numFmtId="0" fontId="19" fillId="0" borderId="0" xfId="7" applyFont="1" applyAlignment="1">
      <alignment horizontal="center" vertical="top"/>
    </xf>
    <xf numFmtId="0" fontId="19" fillId="0" borderId="11" xfId="7" applyFont="1" applyBorder="1" applyAlignment="1">
      <alignment horizontal="center" vertical="top"/>
    </xf>
    <xf numFmtId="0" fontId="19" fillId="0" borderId="0" xfId="7" applyFont="1" applyAlignment="1">
      <alignment horizontal="left" vertical="top" wrapText="1"/>
    </xf>
    <xf numFmtId="4" fontId="19" fillId="0" borderId="27" xfId="7" applyNumberFormat="1" applyFont="1" applyBorder="1" applyAlignment="1">
      <alignment horizontal="right"/>
    </xf>
    <xf numFmtId="0" fontId="67" fillId="0" borderId="0" xfId="7" applyFont="1" applyAlignment="1">
      <alignment horizontal="center" vertical="top"/>
    </xf>
    <xf numFmtId="0" fontId="67" fillId="0" borderId="0" xfId="19" applyFont="1" applyFill="1" applyBorder="1" applyAlignment="1">
      <alignment horizontal="left" vertical="top" wrapText="1"/>
    </xf>
    <xf numFmtId="0" fontId="67" fillId="0" borderId="0" xfId="7" applyFont="1" applyAlignment="1">
      <alignment horizontal="center"/>
    </xf>
    <xf numFmtId="4" fontId="67" fillId="0" borderId="0" xfId="7" applyNumberFormat="1" applyFont="1" applyAlignment="1">
      <alignment horizontal="right"/>
    </xf>
    <xf numFmtId="4" fontId="67" fillId="0" borderId="27" xfId="7" applyNumberFormat="1" applyFont="1" applyBorder="1" applyAlignment="1">
      <alignment horizontal="right"/>
    </xf>
    <xf numFmtId="165" fontId="67" fillId="0" borderId="0" xfId="7" applyNumberFormat="1" applyFont="1" applyAlignment="1">
      <alignment horizontal="right"/>
    </xf>
    <xf numFmtId="0" fontId="67" fillId="0" borderId="0" xfId="7" applyFont="1" applyAlignment="1">
      <alignment horizontal="left" vertical="top" wrapText="1"/>
    </xf>
    <xf numFmtId="0" fontId="68" fillId="0" borderId="0" xfId="7" applyFont="1" applyAlignment="1">
      <alignment horizontal="center" vertical="top"/>
    </xf>
    <xf numFmtId="0" fontId="68" fillId="0" borderId="0" xfId="20" applyFont="1" applyAlignment="1">
      <alignment horizontal="left" vertical="top" wrapText="1"/>
    </xf>
    <xf numFmtId="0" fontId="68" fillId="0" borderId="0" xfId="7" applyFont="1" applyAlignment="1">
      <alignment horizontal="center"/>
    </xf>
    <xf numFmtId="4" fontId="68" fillId="0" borderId="0" xfId="7" applyNumberFormat="1" applyFont="1" applyAlignment="1">
      <alignment horizontal="right"/>
    </xf>
    <xf numFmtId="4" fontId="68" fillId="0" borderId="27" xfId="7" applyNumberFormat="1" applyFont="1" applyBorder="1" applyAlignment="1">
      <alignment horizontal="right"/>
    </xf>
    <xf numFmtId="165" fontId="68" fillId="0" borderId="0" xfId="7" applyNumberFormat="1" applyFont="1" applyAlignment="1">
      <alignment horizontal="right"/>
    </xf>
    <xf numFmtId="0" fontId="67" fillId="0" borderId="16" xfId="7" applyFont="1" applyBorder="1" applyAlignment="1">
      <alignment horizontal="center" vertical="top"/>
    </xf>
    <xf numFmtId="0" fontId="69" fillId="0" borderId="17" xfId="7" applyFont="1" applyBorder="1" applyAlignment="1">
      <alignment horizontal="left" vertical="top" wrapText="1"/>
    </xf>
    <xf numFmtId="0" fontId="69" fillId="0" borderId="17" xfId="7" applyFont="1" applyBorder="1" applyAlignment="1">
      <alignment horizontal="center"/>
    </xf>
    <xf numFmtId="4" fontId="69" fillId="0" borderId="17" xfId="7" applyNumberFormat="1" applyFont="1" applyBorder="1" applyAlignment="1">
      <alignment horizontal="right"/>
    </xf>
    <xf numFmtId="165" fontId="69" fillId="0" borderId="17" xfId="7" applyNumberFormat="1" applyFont="1" applyBorder="1" applyAlignment="1">
      <alignment horizontal="right"/>
    </xf>
    <xf numFmtId="0" fontId="19" fillId="0" borderId="0" xfId="19" applyFont="1" applyFill="1" applyBorder="1" applyAlignment="1">
      <alignment horizontal="left" vertical="top" wrapText="1"/>
    </xf>
    <xf numFmtId="0" fontId="40" fillId="0" borderId="0" xfId="7" applyFont="1"/>
    <xf numFmtId="49" fontId="19" fillId="0" borderId="0" xfId="1" applyNumberFormat="1" applyFont="1" applyAlignment="1">
      <alignment vertical="top"/>
    </xf>
    <xf numFmtId="165" fontId="19" fillId="0" borderId="0" xfId="1" applyNumberFormat="1" applyFont="1" applyAlignment="1">
      <alignment horizontal="right" vertical="top"/>
    </xf>
    <xf numFmtId="49" fontId="19" fillId="0" borderId="0" xfId="1" applyNumberFormat="1" applyFont="1" applyAlignment="1">
      <alignment horizontal="center" vertical="top"/>
    </xf>
    <xf numFmtId="0" fontId="67" fillId="0" borderId="0" xfId="1" applyFont="1" applyAlignment="1">
      <alignment horizontal="justify" wrapText="1"/>
    </xf>
    <xf numFmtId="0" fontId="67" fillId="0" borderId="0" xfId="1" applyFont="1"/>
    <xf numFmtId="0" fontId="70" fillId="0" borderId="0" xfId="1" applyFont="1" applyAlignment="1">
      <alignment vertical="top"/>
    </xf>
    <xf numFmtId="0" fontId="70" fillId="0" borderId="0" xfId="1" applyFont="1"/>
    <xf numFmtId="49" fontId="19" fillId="0" borderId="0" xfId="1" applyNumberFormat="1" applyFont="1" applyAlignment="1">
      <alignment horizontal="right"/>
    </xf>
    <xf numFmtId="0" fontId="36" fillId="0" borderId="0" xfId="1" applyFont="1"/>
    <xf numFmtId="165" fontId="19" fillId="0" borderId="0" xfId="1" applyNumberFormat="1" applyFont="1" applyAlignment="1">
      <alignment horizontal="right"/>
    </xf>
    <xf numFmtId="0" fontId="18" fillId="0" borderId="0" xfId="1" applyFont="1" applyAlignment="1">
      <alignment vertical="top"/>
    </xf>
    <xf numFmtId="0" fontId="18" fillId="0" borderId="0" xfId="1" applyFont="1" applyAlignment="1">
      <alignment horizontal="center"/>
    </xf>
    <xf numFmtId="166" fontId="19" fillId="0" borderId="0" xfId="1" applyNumberFormat="1" applyFont="1" applyAlignment="1">
      <alignment horizontal="right" vertical="top"/>
    </xf>
    <xf numFmtId="49" fontId="67" fillId="0" borderId="0" xfId="1" applyNumberFormat="1" applyFont="1" applyAlignment="1">
      <alignment horizontal="left" vertical="top"/>
    </xf>
    <xf numFmtId="0" fontId="67" fillId="0" borderId="0" xfId="1" applyFont="1" applyAlignment="1">
      <alignment horizontal="justify" vertical="top" wrapText="1"/>
    </xf>
    <xf numFmtId="0" fontId="67" fillId="0" borderId="0" xfId="1" applyFont="1" applyAlignment="1">
      <alignment horizontal="right"/>
    </xf>
    <xf numFmtId="4" fontId="67" fillId="0" borderId="0" xfId="1" applyNumberFormat="1" applyFont="1" applyAlignment="1">
      <alignment horizontal="right"/>
    </xf>
    <xf numFmtId="165" fontId="67" fillId="0" borderId="0" xfId="1" applyNumberFormat="1" applyFont="1" applyAlignment="1">
      <alignment horizontal="right"/>
    </xf>
    <xf numFmtId="4" fontId="67" fillId="0" borderId="0" xfId="1" applyNumberFormat="1" applyFont="1" applyAlignment="1">
      <alignment vertical="top"/>
    </xf>
    <xf numFmtId="49" fontId="19" fillId="0" borderId="0" xfId="1" applyNumberFormat="1" applyFont="1" applyAlignment="1">
      <alignment horizontal="left" vertical="top"/>
    </xf>
    <xf numFmtId="0" fontId="74" fillId="0" borderId="0" xfId="1" applyFont="1" applyAlignment="1">
      <alignment horizontal="justify" vertical="top" wrapText="1"/>
    </xf>
    <xf numFmtId="4" fontId="19" fillId="0" borderId="0" xfId="1" applyNumberFormat="1" applyFont="1" applyAlignment="1">
      <alignment horizontal="right"/>
    </xf>
    <xf numFmtId="49" fontId="19" fillId="0" borderId="0" xfId="1" applyNumberFormat="1" applyFont="1" applyAlignment="1">
      <alignment horizontal="left"/>
    </xf>
    <xf numFmtId="49" fontId="67" fillId="0" borderId="0" xfId="1" applyNumberFormat="1" applyFont="1" applyAlignment="1">
      <alignment horizontal="center" vertical="top"/>
    </xf>
    <xf numFmtId="4" fontId="67" fillId="0" borderId="0" xfId="6" applyNumberFormat="1" applyFont="1" applyAlignment="1">
      <alignment vertical="top"/>
    </xf>
    <xf numFmtId="49" fontId="67" fillId="0" borderId="0" xfId="1" applyNumberFormat="1" applyFont="1" applyAlignment="1">
      <alignment horizontal="center"/>
    </xf>
    <xf numFmtId="49" fontId="75" fillId="0" borderId="0" xfId="1" applyNumberFormat="1" applyFont="1" applyAlignment="1">
      <alignment vertical="top"/>
    </xf>
    <xf numFmtId="0" fontId="75" fillId="0" borderId="0" xfId="1" applyFont="1" applyAlignment="1">
      <alignment horizontal="justify" vertical="top" wrapText="1"/>
    </xf>
    <xf numFmtId="0" fontId="75" fillId="0" borderId="0" xfId="1" applyFont="1"/>
    <xf numFmtId="0" fontId="75" fillId="0" borderId="0" xfId="1" applyFont="1" applyAlignment="1">
      <alignment horizontal="right" vertical="top"/>
    </xf>
    <xf numFmtId="4" fontId="75" fillId="0" borderId="0" xfId="1" applyNumberFormat="1" applyFont="1" applyAlignment="1">
      <alignment horizontal="right" vertical="top"/>
    </xf>
    <xf numFmtId="165" fontId="75" fillId="0" borderId="0" xfId="1" applyNumberFormat="1" applyFont="1" applyAlignment="1">
      <alignment horizontal="right" vertical="top"/>
    </xf>
    <xf numFmtId="49" fontId="17" fillId="0" borderId="0" xfId="1" applyNumberFormat="1" applyFont="1" applyAlignment="1">
      <alignment vertical="top"/>
    </xf>
    <xf numFmtId="0" fontId="17" fillId="0" borderId="0" xfId="1" applyFont="1" applyAlignment="1">
      <alignment horizontal="right" vertical="top"/>
    </xf>
    <xf numFmtId="4" fontId="17" fillId="0" borderId="0" xfId="1" applyNumberFormat="1" applyFont="1" applyAlignment="1">
      <alignment horizontal="right" vertical="top"/>
    </xf>
    <xf numFmtId="165" fontId="17" fillId="0" borderId="0" xfId="1" applyNumberFormat="1" applyFont="1" applyAlignment="1">
      <alignment horizontal="right" vertical="top"/>
    </xf>
    <xf numFmtId="0" fontId="17" fillId="0" borderId="0" xfId="1" applyFont="1" applyAlignment="1">
      <alignment horizontal="right"/>
    </xf>
    <xf numFmtId="4" fontId="17" fillId="0" borderId="0" xfId="1" applyNumberFormat="1" applyFont="1" applyAlignment="1">
      <alignment horizontal="right"/>
    </xf>
    <xf numFmtId="165" fontId="17" fillId="0" borderId="0" xfId="1" applyNumberFormat="1" applyFont="1" applyAlignment="1">
      <alignment horizontal="right"/>
    </xf>
    <xf numFmtId="49" fontId="76" fillId="0" borderId="0" xfId="1" applyNumberFormat="1" applyFont="1" applyAlignment="1">
      <alignment horizontal="right" vertical="top"/>
    </xf>
    <xf numFmtId="0" fontId="19" fillId="0" borderId="0" xfId="1" applyFont="1" applyAlignment="1">
      <alignment horizontal="left" wrapText="1"/>
    </xf>
    <xf numFmtId="4" fontId="19" fillId="0" borderId="0" xfId="6" applyNumberFormat="1" applyFont="1" applyAlignment="1">
      <alignment vertical="top"/>
    </xf>
    <xf numFmtId="4" fontId="19" fillId="0" borderId="0" xfId="6" applyNumberFormat="1" applyFont="1" applyAlignment="1">
      <alignment vertical="top" wrapText="1"/>
    </xf>
    <xf numFmtId="0" fontId="70" fillId="0" borderId="0" xfId="1" applyFont="1" applyAlignment="1">
      <alignment horizontal="left" vertical="top"/>
    </xf>
    <xf numFmtId="0" fontId="67" fillId="0" borderId="0" xfId="1" applyFont="1" applyAlignment="1">
      <alignment vertical="top" wrapText="1"/>
    </xf>
    <xf numFmtId="0" fontId="78" fillId="0" borderId="0" xfId="1" applyFont="1" applyAlignment="1">
      <alignment horizontal="left" vertical="top"/>
    </xf>
    <xf numFmtId="0" fontId="79" fillId="0" borderId="0" xfId="1" applyFont="1" applyAlignment="1">
      <alignment horizontal="justify" vertical="top" wrapText="1"/>
    </xf>
    <xf numFmtId="0" fontId="78" fillId="0" borderId="0" xfId="1" applyFont="1"/>
    <xf numFmtId="0" fontId="15" fillId="0" borderId="0" xfId="1" applyFont="1" applyAlignment="1">
      <alignment horizontal="left" vertical="top"/>
    </xf>
    <xf numFmtId="4" fontId="46" fillId="0" borderId="0" xfId="1" applyNumberFormat="1" applyFont="1"/>
    <xf numFmtId="4" fontId="67" fillId="0" borderId="0" xfId="6" applyNumberFormat="1" applyFont="1" applyAlignment="1">
      <alignment vertical="top" wrapText="1"/>
    </xf>
    <xf numFmtId="4" fontId="18" fillId="0" borderId="0" xfId="6" applyNumberFormat="1" applyFont="1" applyAlignment="1">
      <alignment vertical="top"/>
    </xf>
    <xf numFmtId="0" fontId="18" fillId="0" borderId="0" xfId="7" applyFont="1" applyAlignment="1">
      <alignment horizontal="center" vertical="top"/>
    </xf>
    <xf numFmtId="167" fontId="19" fillId="0" borderId="0" xfId="8" applyFont="1" applyAlignment="1">
      <alignment horizontal="center"/>
    </xf>
    <xf numFmtId="1" fontId="19" fillId="0" borderId="0" xfId="8" applyNumberFormat="1" applyFont="1" applyAlignment="1">
      <alignment horizontal="right"/>
    </xf>
    <xf numFmtId="167" fontId="19" fillId="0" borderId="0" xfId="8" applyFont="1"/>
    <xf numFmtId="167" fontId="19" fillId="0" borderId="0" xfId="8" applyFont="1" applyAlignment="1">
      <alignment horizontal="center" vertical="top"/>
    </xf>
    <xf numFmtId="167" fontId="18" fillId="0" borderId="0" xfId="8" applyFont="1" applyAlignment="1">
      <alignment horizontal="left" vertical="top" wrapText="1"/>
    </xf>
    <xf numFmtId="0" fontId="8" fillId="0" borderId="0" xfId="0" applyFont="1"/>
    <xf numFmtId="167" fontId="19" fillId="0" borderId="11" xfId="8" applyFont="1" applyBorder="1" applyAlignment="1">
      <alignment horizontal="center" vertical="top"/>
    </xf>
    <xf numFmtId="167" fontId="19" fillId="0" borderId="0" xfId="8" applyFont="1" applyAlignment="1">
      <alignment horizontal="left" vertical="top" wrapText="1"/>
    </xf>
    <xf numFmtId="167" fontId="18" fillId="0" borderId="0" xfId="8" applyFont="1" applyAlignment="1">
      <alignment horizontal="center" vertical="top"/>
    </xf>
    <xf numFmtId="167" fontId="68" fillId="0" borderId="0" xfId="8" applyFont="1" applyAlignment="1">
      <alignment horizontal="center" vertical="top"/>
    </xf>
    <xf numFmtId="167" fontId="68" fillId="0" borderId="0" xfId="8" applyFont="1" applyAlignment="1">
      <alignment horizontal="left" vertical="top" wrapText="1"/>
    </xf>
    <xf numFmtId="167" fontId="68" fillId="0" borderId="0" xfId="8" applyFont="1" applyAlignment="1">
      <alignment horizontal="center"/>
    </xf>
    <xf numFmtId="1" fontId="68" fillId="0" borderId="0" xfId="8" applyNumberFormat="1" applyFont="1" applyAlignment="1">
      <alignment horizontal="right"/>
    </xf>
    <xf numFmtId="167" fontId="69" fillId="0" borderId="0" xfId="8" applyFont="1" applyAlignment="1">
      <alignment horizontal="center" vertical="top"/>
    </xf>
    <xf numFmtId="167" fontId="69" fillId="0" borderId="0" xfId="8" applyFont="1" applyAlignment="1">
      <alignment horizontal="left" vertical="top" wrapText="1"/>
    </xf>
    <xf numFmtId="167" fontId="68" fillId="0" borderId="0" xfId="8" applyFont="1"/>
    <xf numFmtId="167" fontId="69" fillId="0" borderId="0" xfId="8" applyFont="1" applyAlignment="1">
      <alignment horizontal="center"/>
    </xf>
    <xf numFmtId="1" fontId="69" fillId="0" borderId="0" xfId="8" applyNumberFormat="1" applyFont="1" applyAlignment="1">
      <alignment horizontal="right"/>
    </xf>
    <xf numFmtId="0" fontId="46" fillId="0" borderId="0" xfId="7" quotePrefix="1" applyFont="1" applyAlignment="1">
      <alignment horizontal="center" vertical="top"/>
    </xf>
    <xf numFmtId="0" fontId="46" fillId="0" borderId="0" xfId="7" applyFont="1" applyAlignment="1">
      <alignment horizontal="center"/>
    </xf>
    <xf numFmtId="4" fontId="46" fillId="0" borderId="0" xfId="7" applyNumberFormat="1" applyFont="1" applyAlignment="1">
      <alignment horizontal="center"/>
    </xf>
    <xf numFmtId="4" fontId="46" fillId="0" borderId="0" xfId="7" applyNumberFormat="1" applyFont="1" applyAlignment="1">
      <alignment horizontal="right"/>
    </xf>
    <xf numFmtId="0" fontId="46" fillId="0" borderId="0" xfId="7" applyFont="1" applyAlignment="1">
      <alignment horizontal="center" vertical="top"/>
    </xf>
    <xf numFmtId="0" fontId="18" fillId="0" borderId="0" xfId="7" quotePrefix="1" applyFont="1" applyAlignment="1">
      <alignment horizontal="center" vertical="top"/>
    </xf>
    <xf numFmtId="0" fontId="18" fillId="0" borderId="0" xfId="7" applyFont="1" applyAlignment="1">
      <alignment horizontal="justify" vertical="top" wrapText="1"/>
    </xf>
    <xf numFmtId="1" fontId="19" fillId="0" borderId="0" xfId="7" applyNumberFormat="1" applyFont="1" applyAlignment="1">
      <alignment horizontal="center"/>
    </xf>
    <xf numFmtId="0" fontId="19" fillId="0" borderId="0" xfId="7" quotePrefix="1" applyFont="1" applyAlignment="1">
      <alignment horizontal="center" vertical="top"/>
    </xf>
    <xf numFmtId="0" fontId="19" fillId="0" borderId="0" xfId="7" applyFont="1" applyAlignment="1">
      <alignment horizontal="justify" vertical="top" wrapText="1"/>
    </xf>
    <xf numFmtId="0" fontId="83" fillId="0" borderId="0" xfId="7" applyFont="1" applyAlignment="1">
      <alignment horizontal="justify" vertical="top" wrapText="1"/>
    </xf>
    <xf numFmtId="0" fontId="68" fillId="0" borderId="0" xfId="0" applyFont="1"/>
    <xf numFmtId="167" fontId="67" fillId="0" borderId="0" xfId="8" applyFont="1" applyAlignment="1">
      <alignment horizontal="center" vertical="top"/>
    </xf>
    <xf numFmtId="167" fontId="67" fillId="0" borderId="0" xfId="22" applyFont="1" applyAlignment="1">
      <alignment horizontal="left" vertical="top" wrapText="1"/>
    </xf>
    <xf numFmtId="167" fontId="67" fillId="0" borderId="0" xfId="8" applyFont="1" applyAlignment="1">
      <alignment horizontal="center"/>
    </xf>
    <xf numFmtId="1" fontId="67" fillId="0" borderId="0" xfId="8" applyNumberFormat="1" applyFont="1" applyAlignment="1">
      <alignment horizontal="right"/>
    </xf>
    <xf numFmtId="167" fontId="18" fillId="0" borderId="0" xfId="8" applyFont="1" applyAlignment="1">
      <alignment horizontal="center"/>
    </xf>
    <xf numFmtId="1" fontId="18" fillId="0" borderId="0" xfId="8" applyNumberFormat="1" applyFont="1" applyAlignment="1">
      <alignment horizontal="right"/>
    </xf>
    <xf numFmtId="167" fontId="69" fillId="0" borderId="0" xfId="8" applyFont="1"/>
    <xf numFmtId="167" fontId="18" fillId="0" borderId="0" xfId="8" applyFont="1"/>
    <xf numFmtId="167" fontId="15" fillId="0" borderId="0" xfId="8" applyFont="1" applyAlignment="1">
      <alignment horizontal="center"/>
    </xf>
    <xf numFmtId="4" fontId="15" fillId="0" borderId="0" xfId="8" applyNumberFormat="1" applyFont="1" applyAlignment="1">
      <alignment horizontal="center"/>
    </xf>
    <xf numFmtId="167" fontId="15" fillId="0" borderId="0" xfId="8" applyFont="1"/>
    <xf numFmtId="167" fontId="15" fillId="0" borderId="0" xfId="8" applyFont="1" applyAlignment="1">
      <alignment horizontal="center" vertical="top"/>
    </xf>
    <xf numFmtId="167" fontId="14" fillId="0" borderId="0" xfId="8" applyFont="1" applyAlignment="1">
      <alignment horizontal="left" vertical="top" wrapText="1"/>
    </xf>
    <xf numFmtId="0" fontId="8" fillId="0" borderId="0" xfId="0" applyFont="1" applyAlignment="1">
      <alignment vertical="top"/>
    </xf>
    <xf numFmtId="0" fontId="18" fillId="0" borderId="0" xfId="0" applyFont="1"/>
    <xf numFmtId="0" fontId="8" fillId="0" borderId="0" xfId="0" applyFont="1" applyAlignment="1">
      <alignment horizontal="center"/>
    </xf>
    <xf numFmtId="0" fontId="85" fillId="0" borderId="0" xfId="7" applyFont="1" applyAlignment="1">
      <alignment horizontal="center" vertical="top"/>
    </xf>
    <xf numFmtId="0" fontId="85" fillId="0" borderId="0" xfId="7" applyFont="1" applyAlignment="1">
      <alignment horizontal="left" vertical="top" wrapText="1"/>
    </xf>
    <xf numFmtId="0" fontId="17" fillId="0" borderId="0" xfId="7" applyFont="1" applyAlignment="1">
      <alignment horizontal="center"/>
    </xf>
    <xf numFmtId="4" fontId="17" fillId="0" borderId="0" xfId="7" applyNumberFormat="1" applyFont="1" applyAlignment="1">
      <alignment horizontal="center"/>
    </xf>
    <xf numFmtId="0" fontId="46" fillId="0" borderId="0" xfId="0" applyFont="1"/>
    <xf numFmtId="0" fontId="17" fillId="0" borderId="0" xfId="7" quotePrefix="1" applyFont="1" applyAlignment="1">
      <alignment horizontal="center" vertical="top"/>
    </xf>
    <xf numFmtId="0" fontId="17" fillId="0" borderId="0" xfId="7" applyFont="1" applyAlignment="1">
      <alignment horizontal="justify" vertical="top" wrapText="1"/>
    </xf>
    <xf numFmtId="4" fontId="17" fillId="0" borderId="0" xfId="7" applyNumberFormat="1" applyFont="1" applyAlignment="1">
      <alignment horizontal="right"/>
    </xf>
    <xf numFmtId="167" fontId="46" fillId="0" borderId="0" xfId="8" applyFont="1"/>
    <xf numFmtId="0" fontId="85" fillId="0" borderId="0" xfId="7" applyFont="1" applyAlignment="1">
      <alignment horizontal="center"/>
    </xf>
    <xf numFmtId="4" fontId="85" fillId="0" borderId="0" xfId="7" applyNumberFormat="1" applyFont="1" applyAlignment="1">
      <alignment horizontal="center"/>
    </xf>
    <xf numFmtId="16" fontId="83" fillId="0" borderId="0" xfId="7" applyNumberFormat="1" applyFont="1" applyAlignment="1">
      <alignment horizontal="center" vertical="top" wrapText="1"/>
    </xf>
    <xf numFmtId="0" fontId="83" fillId="0" borderId="0" xfId="7" applyFont="1" applyAlignment="1">
      <alignment horizontal="center" vertical="top" wrapText="1"/>
    </xf>
    <xf numFmtId="0" fontId="75" fillId="0" borderId="0" xfId="7" applyFont="1" applyAlignment="1">
      <alignment horizontal="center"/>
    </xf>
    <xf numFmtId="4" fontId="75" fillId="0" borderId="0" xfId="7" applyNumberFormat="1" applyFont="1" applyAlignment="1">
      <alignment horizontal="center"/>
    </xf>
    <xf numFmtId="0" fontId="75" fillId="0" borderId="0" xfId="7" applyFont="1" applyAlignment="1">
      <alignment horizontal="justify" vertical="top" wrapText="1"/>
    </xf>
    <xf numFmtId="0" fontId="83" fillId="0" borderId="0" xfId="7" quotePrefix="1" applyFont="1" applyAlignment="1">
      <alignment horizontal="center" vertical="top"/>
    </xf>
    <xf numFmtId="0" fontId="75" fillId="0" borderId="0" xfId="7" quotePrefix="1" applyFont="1" applyAlignment="1">
      <alignment horizontal="center" vertical="top"/>
    </xf>
    <xf numFmtId="0" fontId="86" fillId="0" borderId="0" xfId="7" quotePrefix="1" applyFont="1" applyAlignment="1">
      <alignment horizontal="center" vertical="top"/>
    </xf>
    <xf numFmtId="0" fontId="17" fillId="0" borderId="0" xfId="7" applyFont="1" applyAlignment="1">
      <alignment horizontal="center" vertical="top" wrapText="1"/>
    </xf>
    <xf numFmtId="0" fontId="83" fillId="0" borderId="0" xfId="7" applyFont="1" applyAlignment="1">
      <alignment horizontal="center"/>
    </xf>
    <xf numFmtId="4" fontId="83" fillId="0" borderId="0" xfId="7" applyNumberFormat="1" applyFont="1" applyAlignment="1">
      <alignment horizontal="center"/>
    </xf>
    <xf numFmtId="0" fontId="17" fillId="0" borderId="0" xfId="23" applyFont="1" applyAlignment="1">
      <alignment horizontal="center"/>
    </xf>
    <xf numFmtId="16" fontId="83" fillId="0" borderId="0" xfId="7" quotePrefix="1" applyNumberFormat="1" applyFont="1" applyAlignment="1">
      <alignment horizontal="center" vertical="top"/>
    </xf>
    <xf numFmtId="0" fontId="83" fillId="0" borderId="0" xfId="7" quotePrefix="1" applyFont="1" applyAlignment="1">
      <alignment horizontal="justify" vertical="top" wrapText="1"/>
    </xf>
    <xf numFmtId="0" fontId="17" fillId="0" borderId="0" xfId="7" quotePrefix="1" applyFont="1" applyAlignment="1">
      <alignment horizontal="justify" vertical="top" wrapText="1"/>
    </xf>
    <xf numFmtId="0" fontId="86" fillId="0" borderId="0" xfId="7" applyFont="1" applyAlignment="1">
      <alignment horizontal="center"/>
    </xf>
    <xf numFmtId="4" fontId="86" fillId="0" borderId="0" xfId="7" applyNumberFormat="1" applyFont="1" applyAlignment="1">
      <alignment horizontal="center"/>
    </xf>
    <xf numFmtId="16" fontId="17" fillId="0" borderId="0" xfId="7" quotePrefix="1" applyNumberFormat="1" applyFont="1" applyAlignment="1">
      <alignment horizontal="center" vertical="top"/>
    </xf>
    <xf numFmtId="0" fontId="17" fillId="0" borderId="0" xfId="7" applyFont="1" applyAlignment="1">
      <alignment horizontal="left"/>
    </xf>
    <xf numFmtId="0" fontId="17" fillId="0" borderId="0" xfId="7" applyFont="1" applyAlignment="1">
      <alignment horizontal="left" vertical="top" wrapText="1"/>
    </xf>
    <xf numFmtId="0" fontId="17" fillId="0" borderId="0" xfId="24" applyFont="1"/>
    <xf numFmtId="0" fontId="86" fillId="0" borderId="0" xfId="23" applyFont="1" applyAlignment="1">
      <alignment horizontal="center"/>
    </xf>
    <xf numFmtId="0" fontId="86" fillId="0" borderId="0" xfId="12" applyFont="1" applyAlignment="1">
      <alignment horizontal="center"/>
    </xf>
    <xf numFmtId="0" fontId="86" fillId="0" borderId="0" xfId="7" applyFont="1" applyAlignment="1">
      <alignment horizontal="justify" vertical="top" wrapText="1"/>
    </xf>
    <xf numFmtId="0" fontId="92" fillId="0" borderId="0" xfId="7" quotePrefix="1" applyFont="1" applyAlignment="1">
      <alignment horizontal="center" vertical="top"/>
    </xf>
    <xf numFmtId="0" fontId="85" fillId="0" borderId="0" xfId="0" applyFont="1"/>
    <xf numFmtId="170" fontId="83" fillId="0" borderId="0" xfId="12" quotePrefix="1" applyNumberFormat="1" applyFont="1" applyAlignment="1">
      <alignment horizontal="center" vertical="top"/>
    </xf>
    <xf numFmtId="4" fontId="83" fillId="0" borderId="0" xfId="7" applyNumberFormat="1" applyFont="1" applyAlignment="1">
      <alignment horizontal="right"/>
    </xf>
    <xf numFmtId="49" fontId="6" fillId="0" borderId="0" xfId="0" applyNumberFormat="1" applyFont="1" applyAlignment="1">
      <alignment vertical="top"/>
    </xf>
    <xf numFmtId="0" fontId="14" fillId="0" borderId="0" xfId="0" applyFont="1" applyAlignment="1">
      <alignment horizontal="left" vertical="top" wrapText="1"/>
    </xf>
    <xf numFmtId="0" fontId="17" fillId="0" borderId="0" xfId="7" applyFont="1" applyAlignment="1">
      <alignment horizontal="center" vertical="top"/>
    </xf>
    <xf numFmtId="0" fontId="93" fillId="0" borderId="0" xfId="7" applyFont="1"/>
    <xf numFmtId="11" fontId="3" fillId="0" borderId="0" xfId="1" applyNumberFormat="1" applyFont="1"/>
    <xf numFmtId="0" fontId="57" fillId="0" borderId="0" xfId="7" applyFont="1" applyAlignment="1">
      <alignment vertical="top"/>
    </xf>
    <xf numFmtId="4" fontId="57" fillId="0" borderId="0" xfId="7" applyNumberFormat="1" applyFont="1" applyAlignment="1">
      <alignment horizontal="center"/>
    </xf>
    <xf numFmtId="165" fontId="57" fillId="0" borderId="0" xfId="7" applyNumberFormat="1" applyFont="1" applyAlignment="1">
      <alignment horizontal="center"/>
    </xf>
    <xf numFmtId="0" fontId="94" fillId="0" borderId="0" xfId="7" applyFont="1" applyAlignment="1">
      <alignment horizontal="left" vertical="top" wrapText="1"/>
    </xf>
    <xf numFmtId="0" fontId="57" fillId="0" borderId="0" xfId="7" applyFont="1" applyAlignment="1">
      <alignment horizontal="center"/>
    </xf>
    <xf numFmtId="2" fontId="57" fillId="0" borderId="0" xfId="7" applyNumberFormat="1" applyFont="1" applyAlignment="1">
      <alignment horizontal="center"/>
    </xf>
    <xf numFmtId="0" fontId="57" fillId="0" borderId="16" xfId="7" applyFont="1" applyBorder="1" applyAlignment="1">
      <alignment vertical="top"/>
    </xf>
    <xf numFmtId="0" fontId="57" fillId="0" borderId="17" xfId="7" applyFont="1" applyBorder="1" applyAlignment="1">
      <alignment horizontal="left" vertical="top"/>
    </xf>
    <xf numFmtId="0" fontId="57" fillId="0" borderId="17" xfId="7" applyFont="1" applyBorder="1" applyAlignment="1">
      <alignment horizontal="center"/>
    </xf>
    <xf numFmtId="2" fontId="57" fillId="0" borderId="17" xfId="7" applyNumberFormat="1" applyFont="1" applyBorder="1" applyAlignment="1">
      <alignment horizontal="center"/>
    </xf>
    <xf numFmtId="165" fontId="57" fillId="0" borderId="18" xfId="7" applyNumberFormat="1" applyFont="1" applyBorder="1" applyAlignment="1">
      <alignment horizontal="center"/>
    </xf>
    <xf numFmtId="0" fontId="57" fillId="0" borderId="11" xfId="7" applyFont="1" applyBorder="1" applyAlignment="1">
      <alignment vertical="top"/>
    </xf>
    <xf numFmtId="0" fontId="57" fillId="0" borderId="0" xfId="7" applyFont="1" applyAlignment="1">
      <alignment horizontal="left" vertical="top"/>
    </xf>
    <xf numFmtId="165" fontId="57" fillId="0" borderId="12" xfId="7" applyNumberFormat="1" applyFont="1" applyBorder="1" applyAlignment="1">
      <alignment horizontal="center"/>
    </xf>
    <xf numFmtId="0" fontId="95" fillId="0" borderId="0" xfId="16" applyFont="1" applyFill="1" applyAlignment="1">
      <alignment horizontal="justify" vertical="top" wrapText="1"/>
    </xf>
    <xf numFmtId="0" fontId="57" fillId="0" borderId="11" xfId="7" applyFont="1" applyBorder="1" applyAlignment="1">
      <alignment horizontal="center" vertical="center"/>
    </xf>
    <xf numFmtId="0" fontId="57" fillId="0" borderId="0" xfId="16" applyFont="1" applyFill="1" applyAlignment="1">
      <alignment horizontal="justify" vertical="top" wrapText="1"/>
    </xf>
    <xf numFmtId="2" fontId="57" fillId="0" borderId="0" xfId="16" applyNumberFormat="1" applyFont="1" applyFill="1" applyAlignment="1">
      <alignment horizontal="center"/>
    </xf>
    <xf numFmtId="170" fontId="96" fillId="0" borderId="11" xfId="12" applyNumberFormat="1" applyFont="1" applyBorder="1" applyAlignment="1">
      <alignment horizontal="center" vertical="top"/>
    </xf>
    <xf numFmtId="0" fontId="96" fillId="0" borderId="0" xfId="7" applyFont="1" applyAlignment="1">
      <alignment horizontal="left" vertical="top" wrapText="1"/>
    </xf>
    <xf numFmtId="0" fontId="96" fillId="0" borderId="0" xfId="12" applyFont="1" applyAlignment="1">
      <alignment horizontal="center"/>
    </xf>
    <xf numFmtId="2" fontId="96" fillId="0" borderId="0" xfId="12" applyNumberFormat="1" applyFont="1" applyAlignment="1">
      <alignment horizontal="center"/>
    </xf>
    <xf numFmtId="4" fontId="96" fillId="0" borderId="12" xfId="12" applyNumberFormat="1" applyFont="1" applyBorder="1" applyAlignment="1">
      <alignment horizontal="center"/>
    </xf>
    <xf numFmtId="0" fontId="97" fillId="0" borderId="0" xfId="7" applyFont="1"/>
    <xf numFmtId="0" fontId="57" fillId="0" borderId="0" xfId="12" applyFont="1" applyAlignment="1">
      <alignment horizontal="center"/>
    </xf>
    <xf numFmtId="4" fontId="57" fillId="0" borderId="12" xfId="12" applyNumberFormat="1" applyFont="1" applyBorder="1" applyAlignment="1">
      <alignment horizontal="center"/>
    </xf>
    <xf numFmtId="0" fontId="94" fillId="0" borderId="17" xfId="7" applyFont="1" applyBorder="1" applyAlignment="1">
      <alignment horizontal="left" vertical="top" wrapText="1"/>
    </xf>
    <xf numFmtId="0" fontId="94" fillId="0" borderId="17" xfId="7" applyFont="1" applyBorder="1" applyAlignment="1">
      <alignment horizontal="center"/>
    </xf>
    <xf numFmtId="2" fontId="94" fillId="0" borderId="17" xfId="7" applyNumberFormat="1" applyFont="1" applyBorder="1" applyAlignment="1">
      <alignment horizontal="center"/>
    </xf>
    <xf numFmtId="4" fontId="94" fillId="0" borderId="17" xfId="7" applyNumberFormat="1" applyFont="1" applyBorder="1" applyAlignment="1">
      <alignment horizontal="center"/>
    </xf>
    <xf numFmtId="165" fontId="94" fillId="0" borderId="18" xfId="7" applyNumberFormat="1" applyFont="1" applyBorder="1" applyAlignment="1">
      <alignment horizontal="center"/>
    </xf>
    <xf numFmtId="0" fontId="57" fillId="0" borderId="0" xfId="7" applyFont="1" applyAlignment="1">
      <alignment horizontal="left" vertical="top" wrapText="1"/>
    </xf>
    <xf numFmtId="0" fontId="94" fillId="0" borderId="0" xfId="7" applyFont="1" applyAlignment="1">
      <alignment horizontal="left" vertical="top"/>
    </xf>
    <xf numFmtId="0" fontId="95" fillId="0" borderId="0" xfId="16" applyFont="1" applyFill="1" applyAlignment="1">
      <alignment horizontal="justify" vertical="center" wrapText="1"/>
    </xf>
    <xf numFmtId="0" fontId="57" fillId="0" borderId="11" xfId="16" applyFont="1" applyFill="1" applyBorder="1" applyAlignment="1">
      <alignment horizontal="center" vertical="top"/>
    </xf>
    <xf numFmtId="2" fontId="57" fillId="0" borderId="0" xfId="16" applyNumberFormat="1" applyFont="1" applyFill="1" applyAlignment="1">
      <alignment horizontal="center" vertical="center"/>
    </xf>
    <xf numFmtId="0" fontId="57" fillId="0" borderId="0" xfId="16" quotePrefix="1" applyFont="1" applyFill="1" applyAlignment="1">
      <alignment horizontal="justify" vertical="top" wrapText="1"/>
    </xf>
    <xf numFmtId="4" fontId="57" fillId="0" borderId="17" xfId="7" applyNumberFormat="1" applyFont="1" applyBorder="1" applyAlignment="1">
      <alignment horizontal="center"/>
    </xf>
    <xf numFmtId="0" fontId="98" fillId="0" borderId="0" xfId="16" applyFont="1" applyFill="1" applyAlignment="1">
      <alignment horizontal="justify" vertical="top" wrapText="1"/>
    </xf>
    <xf numFmtId="170" fontId="57" fillId="0" borderId="11" xfId="12" applyNumberFormat="1" applyFont="1" applyBorder="1" applyAlignment="1">
      <alignment horizontal="center" vertical="top"/>
    </xf>
    <xf numFmtId="0" fontId="99" fillId="0" borderId="0" xfId="12" applyFont="1" applyAlignment="1">
      <alignment horizontal="left"/>
    </xf>
    <xf numFmtId="0" fontId="100" fillId="0" borderId="11" xfId="16" applyFont="1" applyFill="1" applyBorder="1" applyAlignment="1">
      <alignment horizontal="center" vertical="top"/>
    </xf>
    <xf numFmtId="0" fontId="100" fillId="0" borderId="0" xfId="7" quotePrefix="1" applyFont="1" applyAlignment="1">
      <alignment horizontal="left" vertical="top" wrapText="1"/>
    </xf>
    <xf numFmtId="0" fontId="100" fillId="0" borderId="0" xfId="12" applyFont="1" applyAlignment="1">
      <alignment horizontal="center"/>
    </xf>
    <xf numFmtId="0" fontId="101" fillId="0" borderId="0" xfId="7" applyFont="1"/>
    <xf numFmtId="0" fontId="102" fillId="0" borderId="0" xfId="7" applyFont="1"/>
    <xf numFmtId="0" fontId="57" fillId="0" borderId="0" xfId="23" applyFont="1" applyAlignment="1">
      <alignment horizontal="center"/>
    </xf>
    <xf numFmtId="0" fontId="57" fillId="0" borderId="0" xfId="25" applyFont="1" applyAlignment="1">
      <alignment horizontal="center"/>
    </xf>
    <xf numFmtId="0" fontId="100" fillId="0" borderId="0" xfId="23" applyFont="1" applyAlignment="1">
      <alignment horizontal="center"/>
    </xf>
    <xf numFmtId="0" fontId="100" fillId="0" borderId="0" xfId="25" applyFont="1" applyAlignment="1">
      <alignment horizontal="center"/>
    </xf>
    <xf numFmtId="3" fontId="57" fillId="0" borderId="0" xfId="16" applyNumberFormat="1" applyFont="1" applyFill="1" applyAlignment="1">
      <alignment horizontal="center"/>
    </xf>
    <xf numFmtId="170" fontId="103" fillId="0" borderId="11" xfId="12" applyNumberFormat="1" applyFont="1" applyBorder="1" applyAlignment="1">
      <alignment horizontal="center" vertical="top"/>
    </xf>
    <xf numFmtId="0" fontId="103" fillId="0" borderId="0" xfId="23" applyFont="1" applyAlignment="1">
      <alignment horizontal="center"/>
    </xf>
    <xf numFmtId="0" fontId="103" fillId="0" borderId="0" xfId="12" applyFont="1" applyAlignment="1">
      <alignment horizontal="center"/>
    </xf>
    <xf numFmtId="170" fontId="57" fillId="0" borderId="11" xfId="7" applyNumberFormat="1" applyFont="1" applyBorder="1" applyAlignment="1">
      <alignment horizontal="center" vertical="top"/>
    </xf>
    <xf numFmtId="0" fontId="57" fillId="0" borderId="0" xfId="7" applyFont="1" applyAlignment="1">
      <alignment vertical="center" wrapText="1"/>
    </xf>
    <xf numFmtId="0" fontId="95" fillId="0" borderId="0" xfId="12" applyFont="1" applyAlignment="1">
      <alignment horizontal="left"/>
    </xf>
    <xf numFmtId="0" fontId="57" fillId="0" borderId="0" xfId="16" applyFont="1" applyFill="1" applyAlignment="1">
      <alignment horizontal="center"/>
    </xf>
    <xf numFmtId="0" fontId="57" fillId="0" borderId="0" xfId="16" quotePrefix="1" applyFont="1" applyFill="1" applyAlignment="1">
      <alignment horizontal="left" vertical="top" wrapText="1"/>
    </xf>
    <xf numFmtId="0" fontId="103" fillId="0" borderId="0" xfId="7" quotePrefix="1" applyFont="1" applyAlignment="1">
      <alignment wrapText="1"/>
    </xf>
    <xf numFmtId="0" fontId="57" fillId="0" borderId="0" xfId="16" applyFont="1" applyFill="1" applyAlignment="1">
      <alignment horizontal="left" vertical="top" wrapText="1"/>
    </xf>
    <xf numFmtId="0" fontId="57" fillId="0" borderId="0" xfId="18" applyFont="1" applyAlignment="1">
      <alignment horizontal="justify" vertical="top" wrapText="1"/>
    </xf>
    <xf numFmtId="0" fontId="100" fillId="0" borderId="0" xfId="16" applyFont="1" applyFill="1" applyAlignment="1">
      <alignment horizontal="justify" vertical="top" wrapText="1"/>
    </xf>
    <xf numFmtId="3" fontId="100" fillId="0" borderId="0" xfId="16" applyNumberFormat="1" applyFont="1" applyFill="1" applyAlignment="1">
      <alignment horizontal="center"/>
    </xf>
    <xf numFmtId="0" fontId="81" fillId="0" borderId="0" xfId="23" applyFont="1" applyAlignment="1">
      <alignment horizontal="center"/>
    </xf>
    <xf numFmtId="0" fontId="81" fillId="0" borderId="0" xfId="12" applyFont="1" applyAlignment="1">
      <alignment horizontal="center"/>
    </xf>
    <xf numFmtId="0" fontId="57" fillId="0" borderId="11" xfId="12" applyFont="1" applyBorder="1" applyAlignment="1">
      <alignment horizontal="center" vertical="top"/>
    </xf>
    <xf numFmtId="0" fontId="3" fillId="0" borderId="0" xfId="1" applyFont="1" applyFill="1" applyBorder="1"/>
    <xf numFmtId="165" fontId="3" fillId="0" borderId="0" xfId="1" applyNumberFormat="1" applyFont="1" applyFill="1" applyBorder="1"/>
    <xf numFmtId="166" fontId="57" fillId="0" borderId="0" xfId="7" applyNumberFormat="1" applyFont="1" applyAlignment="1">
      <alignment horizontal="center"/>
    </xf>
    <xf numFmtId="166" fontId="57" fillId="0" borderId="28" xfId="7" applyNumberFormat="1" applyFont="1" applyBorder="1" applyAlignment="1">
      <alignment horizontal="center"/>
    </xf>
    <xf numFmtId="166" fontId="57" fillId="0" borderId="27" xfId="7" applyNumberFormat="1" applyFont="1" applyBorder="1" applyAlignment="1">
      <alignment horizontal="center"/>
    </xf>
    <xf numFmtId="166" fontId="96" fillId="0" borderId="27" xfId="12" applyNumberFormat="1" applyFont="1" applyBorder="1" applyAlignment="1">
      <alignment horizontal="center"/>
    </xf>
    <xf numFmtId="166" fontId="57" fillId="0" borderId="27" xfId="12" applyNumberFormat="1" applyFont="1" applyBorder="1" applyAlignment="1">
      <alignment horizontal="center"/>
    </xf>
    <xf numFmtId="166" fontId="94" fillId="0" borderId="17" xfId="7" applyNumberFormat="1" applyFont="1" applyBorder="1" applyAlignment="1">
      <alignment horizontal="center"/>
    </xf>
    <xf numFmtId="166" fontId="57" fillId="0" borderId="18" xfId="7" applyNumberFormat="1" applyFont="1" applyBorder="1" applyAlignment="1">
      <alignment horizontal="center"/>
    </xf>
    <xf numFmtId="166" fontId="57" fillId="0" borderId="12" xfId="7" applyNumberFormat="1" applyFont="1" applyBorder="1" applyAlignment="1">
      <alignment horizontal="center"/>
    </xf>
    <xf numFmtId="166" fontId="94" fillId="0" borderId="18" xfId="7" applyNumberFormat="1" applyFont="1" applyBorder="1" applyAlignment="1">
      <alignment horizontal="center"/>
    </xf>
    <xf numFmtId="166" fontId="57" fillId="0" borderId="12" xfId="12" applyNumberFormat="1" applyFont="1" applyBorder="1" applyAlignment="1">
      <alignment horizontal="center"/>
    </xf>
    <xf numFmtId="166" fontId="100" fillId="0" borderId="27" xfId="12" applyNumberFormat="1" applyFont="1" applyBorder="1" applyAlignment="1">
      <alignment horizontal="center"/>
    </xf>
    <xf numFmtId="166" fontId="100" fillId="0" borderId="12" xfId="12" applyNumberFormat="1" applyFont="1" applyBorder="1" applyAlignment="1">
      <alignment horizontal="center"/>
    </xf>
    <xf numFmtId="166" fontId="103" fillId="0" borderId="27" xfId="12" applyNumberFormat="1" applyFont="1" applyBorder="1" applyAlignment="1">
      <alignment horizontal="center"/>
    </xf>
    <xf numFmtId="166" fontId="103" fillId="0" borderId="12" xfId="12" applyNumberFormat="1" applyFont="1" applyBorder="1" applyAlignment="1">
      <alignment horizontal="center"/>
    </xf>
    <xf numFmtId="166" fontId="81" fillId="0" borderId="27" xfId="12" applyNumberFormat="1" applyFont="1" applyBorder="1" applyAlignment="1">
      <alignment horizontal="center"/>
    </xf>
    <xf numFmtId="166" fontId="81" fillId="0" borderId="12" xfId="25" applyNumberFormat="1" applyFont="1" applyBorder="1" applyAlignment="1">
      <alignment horizontal="center"/>
    </xf>
    <xf numFmtId="0" fontId="6" fillId="0" borderId="0" xfId="1" applyFont="1" applyAlignment="1">
      <alignment horizontal="left" vertical="top"/>
    </xf>
    <xf numFmtId="0" fontId="6" fillId="0" borderId="0" xfId="1" applyFont="1" applyAlignment="1">
      <alignment horizontal="left" vertical="top"/>
    </xf>
    <xf numFmtId="0" fontId="42" fillId="3" borderId="16" xfId="1" applyFont="1" applyFill="1" applyBorder="1"/>
    <xf numFmtId="0" fontId="6" fillId="14" borderId="16" xfId="1" applyFont="1" applyFill="1" applyBorder="1"/>
    <xf numFmtId="0" fontId="3" fillId="14" borderId="17" xfId="1" applyFont="1" applyFill="1" applyBorder="1"/>
    <xf numFmtId="44" fontId="3" fillId="0" borderId="0" xfId="1" applyNumberFormat="1" applyFont="1"/>
    <xf numFmtId="0" fontId="6" fillId="11" borderId="16" xfId="1" applyFont="1" applyFill="1" applyBorder="1"/>
    <xf numFmtId="0" fontId="3" fillId="11" borderId="17" xfId="1" applyFont="1" applyFill="1" applyBorder="1"/>
    <xf numFmtId="165" fontId="7" fillId="11" borderId="18" xfId="1" applyNumberFormat="1" applyFont="1" applyFill="1" applyBorder="1"/>
    <xf numFmtId="166" fontId="3" fillId="0" borderId="0" xfId="1" applyNumberFormat="1" applyFont="1"/>
    <xf numFmtId="0" fontId="6" fillId="0" borderId="0" xfId="1" applyFont="1" applyAlignment="1">
      <alignment horizontal="right" vertical="top"/>
    </xf>
    <xf numFmtId="0" fontId="3" fillId="15" borderId="17" xfId="1" applyFont="1" applyFill="1" applyBorder="1"/>
    <xf numFmtId="166" fontId="3" fillId="16" borderId="0" xfId="1" applyNumberFormat="1" applyFont="1" applyFill="1"/>
    <xf numFmtId="0" fontId="6" fillId="12" borderId="16" xfId="1" applyFont="1" applyFill="1" applyBorder="1"/>
    <xf numFmtId="0" fontId="3" fillId="12" borderId="17" xfId="1" applyFont="1" applyFill="1" applyBorder="1"/>
    <xf numFmtId="4" fontId="3" fillId="0" borderId="0" xfId="1" applyNumberFormat="1" applyFont="1"/>
    <xf numFmtId="0" fontId="7" fillId="0" borderId="0" xfId="1" applyFont="1" applyAlignment="1">
      <alignment horizontal="right" vertical="top"/>
    </xf>
    <xf numFmtId="165" fontId="7" fillId="10" borderId="18" xfId="1" applyNumberFormat="1" applyFont="1" applyFill="1" applyBorder="1" applyAlignment="1">
      <alignment vertical="top"/>
    </xf>
    <xf numFmtId="165" fontId="6" fillId="0" borderId="0" xfId="1" applyNumberFormat="1" applyFont="1"/>
    <xf numFmtId="0" fontId="7" fillId="0" borderId="0" xfId="1" applyFont="1" applyAlignment="1">
      <alignment horizontal="right"/>
    </xf>
    <xf numFmtId="0" fontId="7" fillId="17" borderId="16" xfId="1" applyFont="1" applyFill="1" applyBorder="1"/>
    <xf numFmtId="0" fontId="23" fillId="17" borderId="17" xfId="1" applyFont="1" applyFill="1" applyBorder="1"/>
    <xf numFmtId="0" fontId="7" fillId="18" borderId="16" xfId="1" applyFont="1" applyFill="1" applyBorder="1"/>
    <xf numFmtId="0" fontId="23" fillId="18" borderId="17" xfId="1" applyFont="1" applyFill="1" applyBorder="1"/>
    <xf numFmtId="0" fontId="7" fillId="3" borderId="21" xfId="1" applyFont="1" applyFill="1" applyBorder="1"/>
    <xf numFmtId="0" fontId="23" fillId="3" borderId="22" xfId="1" applyFont="1" applyFill="1" applyBorder="1"/>
    <xf numFmtId="165" fontId="7" fillId="3" borderId="23" xfId="1" applyNumberFormat="1" applyFont="1" applyFill="1" applyBorder="1"/>
    <xf numFmtId="0" fontId="6" fillId="3" borderId="21" xfId="1" applyFont="1" applyFill="1" applyBorder="1"/>
    <xf numFmtId="0" fontId="3" fillId="3" borderId="22" xfId="1" applyFont="1" applyFill="1" applyBorder="1"/>
    <xf numFmtId="165" fontId="3" fillId="3" borderId="23" xfId="1" applyNumberFormat="1" applyFont="1" applyFill="1" applyBorder="1"/>
    <xf numFmtId="0" fontId="7" fillId="19" borderId="16" xfId="1" applyFont="1" applyFill="1" applyBorder="1"/>
    <xf numFmtId="0" fontId="23" fillId="19" borderId="17" xfId="1" applyFont="1" applyFill="1" applyBorder="1"/>
    <xf numFmtId="165" fontId="7" fillId="19" borderId="18" xfId="1" applyNumberFormat="1" applyFont="1" applyFill="1" applyBorder="1"/>
    <xf numFmtId="0" fontId="7" fillId="20" borderId="16" xfId="1" applyFont="1" applyFill="1" applyBorder="1"/>
    <xf numFmtId="0" fontId="23" fillId="20" borderId="17" xfId="1" applyFont="1" applyFill="1" applyBorder="1"/>
    <xf numFmtId="44" fontId="0" fillId="0" borderId="0" xfId="10" applyFont="1" applyFill="1" applyBorder="1" applyAlignment="1">
      <alignment horizontal="right"/>
    </xf>
    <xf numFmtId="165" fontId="57" fillId="0" borderId="0" xfId="21" applyNumberFormat="1" applyFont="1" applyFill="1" applyBorder="1" applyAlignment="1">
      <alignment horizontal="center" vertical="center"/>
    </xf>
    <xf numFmtId="0" fontId="40" fillId="0" borderId="0" xfId="7" applyFill="1" applyBorder="1" applyAlignment="1">
      <alignment horizontal="center" vertical="center"/>
    </xf>
    <xf numFmtId="0" fontId="40" fillId="0" borderId="0" xfId="7" applyFill="1" applyBorder="1"/>
    <xf numFmtId="0" fontId="62" fillId="0" borderId="0" xfId="7" applyFont="1" applyFill="1" applyBorder="1" applyAlignment="1">
      <alignment vertical="top" wrapText="1"/>
    </xf>
    <xf numFmtId="169" fontId="40" fillId="0" borderId="0" xfId="7" applyNumberFormat="1" applyFill="1" applyBorder="1" applyAlignment="1">
      <alignment horizontal="right"/>
    </xf>
    <xf numFmtId="165" fontId="40" fillId="0" borderId="0" xfId="7" applyNumberFormat="1" applyFill="1" applyBorder="1"/>
    <xf numFmtId="0" fontId="40" fillId="0" borderId="0" xfId="7" applyFill="1" applyBorder="1" applyAlignment="1">
      <alignment vertical="top" wrapText="1"/>
    </xf>
    <xf numFmtId="0" fontId="40" fillId="0" borderId="0" xfId="12" applyFill="1" applyBorder="1" applyAlignment="1">
      <alignment horizontal="center" vertical="center"/>
    </xf>
    <xf numFmtId="0" fontId="63" fillId="0" borderId="0" xfId="7" applyFont="1" applyFill="1" applyBorder="1" applyAlignment="1">
      <alignment horizontal="center" vertical="center"/>
    </xf>
    <xf numFmtId="0" fontId="64" fillId="0" borderId="0" xfId="7" applyFont="1" applyFill="1" applyBorder="1" applyAlignment="1">
      <alignment horizontal="center" vertical="center"/>
    </xf>
    <xf numFmtId="0" fontId="40" fillId="0" borderId="0" xfId="7" applyFont="1" applyFill="1" applyBorder="1" applyAlignment="1">
      <alignment horizontal="center" vertical="center"/>
    </xf>
    <xf numFmtId="0" fontId="40" fillId="0" borderId="0" xfId="7" applyFont="1" applyFill="1" applyBorder="1"/>
    <xf numFmtId="0" fontId="40" fillId="0" borderId="0" xfId="7" applyFont="1" applyFill="1" applyBorder="1" applyAlignment="1">
      <alignment vertical="top" wrapText="1"/>
    </xf>
    <xf numFmtId="44" fontId="57" fillId="0" borderId="0" xfId="10" applyFont="1" applyFill="1" applyBorder="1" applyAlignment="1">
      <alignment horizontal="right"/>
    </xf>
    <xf numFmtId="0" fontId="63" fillId="0" borderId="0" xfId="7" applyFont="1" applyFill="1" applyBorder="1"/>
    <xf numFmtId="0" fontId="64" fillId="0" borderId="0" xfId="7" applyFont="1" applyFill="1" applyBorder="1"/>
    <xf numFmtId="168" fontId="62" fillId="0" borderId="0" xfId="7" applyNumberFormat="1" applyFont="1" applyFill="1" applyBorder="1" applyAlignment="1">
      <alignment horizontal="center" vertical="center" wrapText="1"/>
    </xf>
    <xf numFmtId="0" fontId="65" fillId="0" borderId="0" xfId="12" applyFont="1" applyFill="1" applyBorder="1" applyAlignment="1">
      <alignment wrapText="1"/>
    </xf>
    <xf numFmtId="168" fontId="56" fillId="0" borderId="0" xfId="12" applyNumberFormat="1" applyFont="1" applyFill="1" applyBorder="1" applyAlignment="1">
      <alignment wrapText="1"/>
    </xf>
    <xf numFmtId="166" fontId="40" fillId="0" borderId="0" xfId="7" applyNumberFormat="1" applyFill="1" applyBorder="1" applyAlignment="1">
      <alignment horizontal="center" vertical="center"/>
    </xf>
    <xf numFmtId="0" fontId="7" fillId="15" borderId="16" xfId="1" applyFont="1" applyFill="1" applyBorder="1" applyAlignment="1">
      <alignment vertical="top" wrapText="1"/>
    </xf>
    <xf numFmtId="0" fontId="7" fillId="0" borderId="0" xfId="1" applyFont="1" applyFill="1" applyBorder="1" applyAlignment="1">
      <alignment vertical="top" wrapText="1"/>
    </xf>
    <xf numFmtId="0" fontId="7" fillId="10" borderId="16" xfId="1" applyFont="1" applyFill="1" applyBorder="1" applyAlignment="1">
      <alignment vertical="top" wrapText="1"/>
    </xf>
    <xf numFmtId="0" fontId="23" fillId="0" borderId="0" xfId="1" applyFont="1" applyFill="1" applyBorder="1"/>
    <xf numFmtId="0" fontId="7" fillId="20" borderId="16" xfId="1" applyFont="1" applyFill="1" applyBorder="1" applyAlignment="1">
      <alignment vertical="center"/>
    </xf>
    <xf numFmtId="0" fontId="7" fillId="18" borderId="16" xfId="1" applyFont="1" applyFill="1" applyBorder="1" applyAlignment="1">
      <alignment vertical="center"/>
    </xf>
    <xf numFmtId="0" fontId="23" fillId="0" borderId="0" xfId="1" applyFont="1" applyAlignment="1">
      <alignment vertical="top"/>
    </xf>
    <xf numFmtId="0" fontId="19" fillId="14" borderId="0" xfId="7" applyFont="1" applyFill="1" applyAlignment="1">
      <alignment horizontal="center" vertical="top"/>
    </xf>
    <xf numFmtId="0" fontId="19" fillId="14" borderId="0" xfId="19" applyFont="1" applyFill="1" applyBorder="1" applyAlignment="1">
      <alignment horizontal="left" vertical="top" wrapText="1"/>
    </xf>
    <xf numFmtId="4" fontId="19" fillId="14" borderId="0" xfId="7" applyNumberFormat="1" applyFont="1" applyFill="1" applyAlignment="1">
      <alignment horizontal="right" vertical="top"/>
    </xf>
    <xf numFmtId="4" fontId="19" fillId="14" borderId="27" xfId="7" applyNumberFormat="1" applyFont="1" applyFill="1" applyBorder="1" applyAlignment="1">
      <alignment horizontal="right" vertical="top"/>
    </xf>
    <xf numFmtId="165" fontId="19" fillId="14" borderId="0" xfId="7" applyNumberFormat="1" applyFont="1" applyFill="1" applyAlignment="1">
      <alignment horizontal="right" vertical="top"/>
    </xf>
    <xf numFmtId="0" fontId="19" fillId="14" borderId="0" xfId="20" applyFont="1" applyFill="1" applyAlignment="1">
      <alignment horizontal="left" vertical="top" wrapText="1"/>
    </xf>
    <xf numFmtId="0" fontId="19" fillId="14" borderId="0" xfId="7" applyFont="1" applyFill="1" applyAlignment="1">
      <alignment horizontal="left" vertical="top" wrapText="1"/>
    </xf>
    <xf numFmtId="0" fontId="19" fillId="20" borderId="0" xfId="7" applyFont="1" applyFill="1" applyAlignment="1">
      <alignment horizontal="center" vertical="top"/>
    </xf>
    <xf numFmtId="0" fontId="19" fillId="20" borderId="0" xfId="19" applyFont="1" applyFill="1" applyBorder="1" applyAlignment="1">
      <alignment horizontal="left" vertical="top" wrapText="1"/>
    </xf>
    <xf numFmtId="4" fontId="19" fillId="20" borderId="0" xfId="7" applyNumberFormat="1" applyFont="1" applyFill="1" applyAlignment="1">
      <alignment horizontal="right" vertical="top"/>
    </xf>
    <xf numFmtId="4" fontId="19" fillId="20" borderId="27" xfId="7" applyNumberFormat="1" applyFont="1" applyFill="1" applyBorder="1" applyAlignment="1">
      <alignment horizontal="right" vertical="top"/>
    </xf>
    <xf numFmtId="165" fontId="19" fillId="20" borderId="0" xfId="7" applyNumberFormat="1" applyFont="1" applyFill="1" applyAlignment="1">
      <alignment horizontal="right" vertical="top"/>
    </xf>
    <xf numFmtId="0" fontId="19" fillId="20" borderId="0" xfId="7" applyFont="1" applyFill="1" applyAlignment="1">
      <alignment horizontal="left" vertical="top" wrapText="1"/>
    </xf>
    <xf numFmtId="0" fontId="19" fillId="20" borderId="0" xfId="7" applyFont="1" applyFill="1" applyAlignment="1">
      <alignment horizontal="center"/>
    </xf>
    <xf numFmtId="4" fontId="19" fillId="20" borderId="0" xfId="7" applyNumberFormat="1" applyFont="1" applyFill="1" applyAlignment="1">
      <alignment horizontal="right"/>
    </xf>
    <xf numFmtId="4" fontId="19" fillId="20" borderId="27" xfId="7" applyNumberFormat="1" applyFont="1" applyFill="1" applyBorder="1" applyAlignment="1">
      <alignment horizontal="right"/>
    </xf>
    <xf numFmtId="165" fontId="19" fillId="20" borderId="0" xfId="7" applyNumberFormat="1" applyFont="1" applyFill="1" applyAlignment="1">
      <alignment horizontal="right"/>
    </xf>
    <xf numFmtId="0" fontId="7" fillId="0" borderId="0" xfId="1" applyFont="1" applyFill="1" applyBorder="1" applyAlignment="1">
      <alignment vertical="center" wrapText="1"/>
    </xf>
    <xf numFmtId="165" fontId="6" fillId="0" borderId="0" xfId="1" applyNumberFormat="1" applyFont="1" applyFill="1" applyBorder="1"/>
    <xf numFmtId="0" fontId="6" fillId="0" borderId="0" xfId="1" applyFont="1" applyFill="1" applyBorder="1"/>
    <xf numFmtId="0" fontId="6" fillId="0" borderId="0" xfId="1" applyFont="1" applyFill="1" applyBorder="1" applyAlignment="1">
      <alignment vertical="top" wrapText="1"/>
    </xf>
    <xf numFmtId="49" fontId="19" fillId="14" borderId="0" xfId="1" applyNumberFormat="1" applyFont="1" applyFill="1" applyAlignment="1">
      <alignment vertical="top"/>
    </xf>
    <xf numFmtId="0" fontId="19" fillId="14" borderId="0" xfId="1" applyFont="1" applyFill="1" applyAlignment="1">
      <alignment horizontal="justify" vertical="top" wrapText="1"/>
    </xf>
    <xf numFmtId="0" fontId="19" fillId="14" borderId="0" xfId="1" applyFont="1" applyFill="1" applyAlignment="1">
      <alignment horizontal="right" vertical="top"/>
    </xf>
    <xf numFmtId="4" fontId="19" fillId="14" borderId="0" xfId="1" applyNumberFormat="1" applyFont="1" applyFill="1" applyAlignment="1">
      <alignment horizontal="right" vertical="top"/>
    </xf>
    <xf numFmtId="165" fontId="19" fillId="14" borderId="0" xfId="1" applyNumberFormat="1" applyFont="1" applyFill="1" applyAlignment="1">
      <alignment horizontal="right" vertical="top"/>
    </xf>
    <xf numFmtId="49" fontId="19" fillId="11" borderId="0" xfId="1" applyNumberFormat="1" applyFont="1" applyFill="1" applyAlignment="1">
      <alignment vertical="top"/>
    </xf>
    <xf numFmtId="0" fontId="19" fillId="11" borderId="0" xfId="1" applyFont="1" applyFill="1" applyAlignment="1">
      <alignment horizontal="justify" vertical="top" wrapText="1"/>
    </xf>
    <xf numFmtId="0" fontId="19" fillId="11" borderId="0" xfId="1" applyFont="1" applyFill="1" applyAlignment="1">
      <alignment horizontal="right" vertical="top"/>
    </xf>
    <xf numFmtId="4" fontId="19" fillId="11" borderId="0" xfId="1" applyNumberFormat="1" applyFont="1" applyFill="1" applyAlignment="1">
      <alignment horizontal="right" vertical="top"/>
    </xf>
    <xf numFmtId="165" fontId="19" fillId="11" borderId="0" xfId="1" applyNumberFormat="1" applyFont="1" applyFill="1" applyAlignment="1">
      <alignment horizontal="right" vertical="top"/>
    </xf>
    <xf numFmtId="49" fontId="19" fillId="15" borderId="0" xfId="1" applyNumberFormat="1" applyFont="1" applyFill="1" applyAlignment="1">
      <alignment vertical="top"/>
    </xf>
    <xf numFmtId="0" fontId="19" fillId="15" borderId="0" xfId="1" applyFont="1" applyFill="1" applyAlignment="1">
      <alignment horizontal="justify" vertical="top" wrapText="1"/>
    </xf>
    <xf numFmtId="0" fontId="19" fillId="15" borderId="0" xfId="1" applyFont="1" applyFill="1" applyAlignment="1">
      <alignment horizontal="right" vertical="top"/>
    </xf>
    <xf numFmtId="4" fontId="19" fillId="15" borderId="0" xfId="1" applyNumberFormat="1" applyFont="1" applyFill="1" applyAlignment="1">
      <alignment horizontal="right" vertical="top"/>
    </xf>
    <xf numFmtId="165" fontId="19" fillId="15" borderId="0" xfId="1" applyNumberFormat="1" applyFont="1" applyFill="1" applyAlignment="1">
      <alignment horizontal="right" vertical="top"/>
    </xf>
    <xf numFmtId="49" fontId="19" fillId="12" borderId="0" xfId="1" applyNumberFormat="1" applyFont="1" applyFill="1" applyAlignment="1">
      <alignment vertical="top"/>
    </xf>
    <xf numFmtId="0" fontId="19" fillId="12" borderId="0" xfId="1" applyFont="1" applyFill="1" applyAlignment="1">
      <alignment horizontal="justify" vertical="top" wrapText="1"/>
    </xf>
    <xf numFmtId="0" fontId="19" fillId="12" borderId="0" xfId="1" applyFont="1" applyFill="1" applyAlignment="1">
      <alignment horizontal="right" vertical="top"/>
    </xf>
    <xf numFmtId="4" fontId="19" fillId="12" borderId="0" xfId="1" applyNumberFormat="1" applyFont="1" applyFill="1" applyAlignment="1">
      <alignment horizontal="right" vertical="top"/>
    </xf>
    <xf numFmtId="165" fontId="19" fillId="12" borderId="0" xfId="1" applyNumberFormat="1" applyFont="1" applyFill="1" applyAlignment="1">
      <alignment horizontal="right" vertical="top"/>
    </xf>
    <xf numFmtId="49" fontId="19" fillId="14" borderId="0" xfId="1" applyNumberFormat="1" applyFont="1" applyFill="1" applyAlignment="1">
      <alignment horizontal="center" vertical="top"/>
    </xf>
    <xf numFmtId="49" fontId="21" fillId="14" borderId="0" xfId="1" applyNumberFormat="1" applyFont="1" applyFill="1" applyAlignment="1">
      <alignment vertical="top"/>
    </xf>
    <xf numFmtId="0" fontId="21" fillId="14" borderId="0" xfId="1" applyFont="1" applyFill="1" applyAlignment="1">
      <alignment horizontal="justify" vertical="top" wrapText="1"/>
    </xf>
    <xf numFmtId="0" fontId="21" fillId="14" borderId="0" xfId="1" applyFont="1" applyFill="1" applyAlignment="1">
      <alignment horizontal="right" vertical="top"/>
    </xf>
    <xf numFmtId="4" fontId="21" fillId="14" borderId="0" xfId="1" applyNumberFormat="1" applyFont="1" applyFill="1" applyAlignment="1">
      <alignment horizontal="right" vertical="top"/>
    </xf>
    <xf numFmtId="165" fontId="21" fillId="14" borderId="0" xfId="1" applyNumberFormat="1" applyFont="1" applyFill="1" applyAlignment="1">
      <alignment horizontal="right" vertical="top"/>
    </xf>
    <xf numFmtId="49" fontId="21" fillId="11" borderId="0" xfId="1" applyNumberFormat="1" applyFont="1" applyFill="1" applyAlignment="1">
      <alignment vertical="top"/>
    </xf>
    <xf numFmtId="0" fontId="21" fillId="11" borderId="0" xfId="1" applyFont="1" applyFill="1" applyAlignment="1">
      <alignment horizontal="justify" vertical="top" wrapText="1"/>
    </xf>
    <xf numFmtId="0" fontId="21" fillId="11" borderId="0" xfId="1" applyFont="1" applyFill="1" applyAlignment="1">
      <alignment horizontal="right" vertical="top"/>
    </xf>
    <xf numFmtId="4" fontId="21" fillId="11" borderId="0" xfId="1" applyNumberFormat="1" applyFont="1" applyFill="1" applyAlignment="1">
      <alignment horizontal="right" vertical="top"/>
    </xf>
    <xf numFmtId="165" fontId="21" fillId="11" borderId="0" xfId="1" applyNumberFormat="1" applyFont="1" applyFill="1" applyAlignment="1">
      <alignment horizontal="right" vertical="top"/>
    </xf>
    <xf numFmtId="49" fontId="21" fillId="20" borderId="0" xfId="1" applyNumberFormat="1" applyFont="1" applyFill="1" applyAlignment="1">
      <alignment vertical="top"/>
    </xf>
    <xf numFmtId="0" fontId="21" fillId="20" borderId="0" xfId="1" applyFont="1" applyFill="1" applyAlignment="1">
      <alignment horizontal="justify" vertical="top" wrapText="1"/>
    </xf>
    <xf numFmtId="0" fontId="21" fillId="20" borderId="0" xfId="1" applyFont="1" applyFill="1" applyAlignment="1">
      <alignment horizontal="right" vertical="top"/>
    </xf>
    <xf numFmtId="4" fontId="21" fillId="20" borderId="0" xfId="1" applyNumberFormat="1" applyFont="1" applyFill="1" applyAlignment="1">
      <alignment horizontal="right" vertical="top"/>
    </xf>
    <xf numFmtId="165" fontId="21" fillId="20" borderId="0" xfId="1" applyNumberFormat="1" applyFont="1" applyFill="1" applyAlignment="1">
      <alignment horizontal="right" vertical="top"/>
    </xf>
    <xf numFmtId="0" fontId="37" fillId="0" borderId="0" xfId="1" applyFont="1"/>
    <xf numFmtId="0" fontId="6" fillId="0" borderId="0" xfId="1" applyFont="1" applyAlignment="1">
      <alignment horizontal="left" vertical="top"/>
    </xf>
    <xf numFmtId="0" fontId="6" fillId="14" borderId="16" xfId="1" applyFont="1" applyFill="1" applyBorder="1" applyAlignment="1">
      <alignment vertical="top"/>
    </xf>
    <xf numFmtId="0" fontId="6" fillId="11" borderId="16" xfId="1" applyFont="1" applyFill="1" applyBorder="1" applyAlignment="1">
      <alignment vertical="top"/>
    </xf>
    <xf numFmtId="0" fontId="6" fillId="12" borderId="16" xfId="1" applyFont="1" applyFill="1" applyBorder="1" applyAlignment="1">
      <alignment vertical="top"/>
    </xf>
    <xf numFmtId="0" fontId="7" fillId="17" borderId="16" xfId="1" applyFont="1" applyFill="1" applyBorder="1" applyAlignment="1">
      <alignment vertical="top"/>
    </xf>
    <xf numFmtId="0" fontId="7" fillId="18" borderId="16" xfId="1" applyFont="1" applyFill="1" applyBorder="1" applyAlignment="1">
      <alignment vertical="top"/>
    </xf>
    <xf numFmtId="0" fontId="7" fillId="19" borderId="16" xfId="1" applyFont="1" applyFill="1" applyBorder="1" applyAlignment="1">
      <alignment vertical="top"/>
    </xf>
    <xf numFmtId="0" fontId="7" fillId="20" borderId="16" xfId="1" applyFont="1" applyFill="1" applyBorder="1" applyAlignment="1">
      <alignment vertical="top"/>
    </xf>
    <xf numFmtId="0" fontId="19" fillId="15" borderId="0" xfId="1" applyFont="1" applyFill="1" applyAlignment="1">
      <alignment horizontal="justify" wrapText="1"/>
    </xf>
    <xf numFmtId="49" fontId="19" fillId="15" borderId="0" xfId="1" applyNumberFormat="1" applyFont="1" applyFill="1" applyAlignment="1">
      <alignment horizontal="right"/>
    </xf>
    <xf numFmtId="0" fontId="19" fillId="15" borderId="0" xfId="1" applyFont="1" applyFill="1"/>
    <xf numFmtId="0" fontId="19" fillId="11" borderId="0" xfId="1" applyFont="1" applyFill="1" applyAlignment="1">
      <alignment horizontal="justify" wrapText="1"/>
    </xf>
    <xf numFmtId="49" fontId="19" fillId="11" borderId="0" xfId="1" applyNumberFormat="1" applyFont="1" applyFill="1" applyAlignment="1">
      <alignment horizontal="right"/>
    </xf>
    <xf numFmtId="0" fontId="19" fillId="11" borderId="0" xfId="1" applyFont="1" applyFill="1"/>
    <xf numFmtId="0" fontId="21" fillId="11" borderId="0" xfId="1" applyFont="1" applyFill="1"/>
    <xf numFmtId="0" fontId="19" fillId="15" borderId="0" xfId="1" applyFont="1" applyFill="1" applyAlignment="1">
      <alignment horizontal="left" wrapText="1"/>
    </xf>
    <xf numFmtId="0" fontId="19" fillId="11" borderId="0" xfId="1" applyFont="1" applyFill="1" applyAlignment="1">
      <alignment horizontal="left" wrapText="1"/>
    </xf>
    <xf numFmtId="0" fontId="105" fillId="0" borderId="0" xfId="1" applyFont="1"/>
    <xf numFmtId="0" fontId="104" fillId="0" borderId="0" xfId="1" applyFont="1"/>
    <xf numFmtId="165" fontId="105" fillId="0" borderId="0" xfId="1" applyNumberFormat="1" applyFont="1" applyAlignment="1">
      <alignment horizontal="left" vertical="top" wrapText="1"/>
    </xf>
    <xf numFmtId="0" fontId="105" fillId="0" borderId="0" xfId="1" applyFont="1" applyAlignment="1">
      <alignment horizontal="left" vertical="top" wrapText="1"/>
    </xf>
    <xf numFmtId="0" fontId="105" fillId="0" borderId="0" xfId="1" applyFont="1" applyAlignment="1">
      <alignment horizontal="left" vertical="top"/>
    </xf>
    <xf numFmtId="165" fontId="14" fillId="0" borderId="0" xfId="1" applyNumberFormat="1" applyFont="1" applyAlignment="1">
      <alignment horizontal="left" vertical="top"/>
    </xf>
    <xf numFmtId="49" fontId="19" fillId="19" borderId="0" xfId="1" applyNumberFormat="1" applyFont="1" applyFill="1" applyAlignment="1">
      <alignment vertical="top"/>
    </xf>
    <xf numFmtId="0" fontId="19" fillId="19" borderId="0" xfId="1" applyFont="1" applyFill="1" applyAlignment="1">
      <alignment horizontal="justify" vertical="top" wrapText="1"/>
    </xf>
    <xf numFmtId="0" fontId="19" fillId="19" borderId="0" xfId="1" applyFont="1" applyFill="1" applyAlignment="1">
      <alignment horizontal="right" vertical="top"/>
    </xf>
    <xf numFmtId="4" fontId="19" fillId="19" borderId="0" xfId="1" applyNumberFormat="1" applyFont="1" applyFill="1" applyAlignment="1">
      <alignment horizontal="right" vertical="top"/>
    </xf>
    <xf numFmtId="165" fontId="19" fillId="19" borderId="0" xfId="1" applyNumberFormat="1" applyFont="1" applyFill="1" applyAlignment="1">
      <alignment horizontal="right" vertical="top"/>
    </xf>
    <xf numFmtId="165" fontId="14" fillId="0" borderId="0" xfId="1" applyNumberFormat="1" applyFont="1"/>
    <xf numFmtId="44" fontId="19" fillId="14" borderId="0" xfId="1" applyNumberFormat="1" applyFont="1" applyFill="1" applyAlignment="1">
      <alignment horizontal="right" vertical="top"/>
    </xf>
    <xf numFmtId="49" fontId="71" fillId="14" borderId="0" xfId="1" applyNumberFormat="1" applyFont="1" applyFill="1" applyAlignment="1">
      <alignment horizontal="right" vertical="top"/>
    </xf>
    <xf numFmtId="0" fontId="29" fillId="14" borderId="0" xfId="1" applyFont="1" applyFill="1" applyAlignment="1">
      <alignment horizontal="justify" vertical="top" wrapText="1"/>
    </xf>
    <xf numFmtId="0" fontId="19" fillId="14" borderId="0" xfId="1" applyFont="1" applyFill="1" applyAlignment="1">
      <alignment vertical="top"/>
    </xf>
    <xf numFmtId="0" fontId="18" fillId="14" borderId="0" xfId="1" applyFont="1" applyFill="1" applyAlignment="1">
      <alignment horizontal="center"/>
    </xf>
    <xf numFmtId="49" fontId="71" fillId="11" borderId="0" xfId="1" applyNumberFormat="1" applyFont="1" applyFill="1" applyAlignment="1">
      <alignment horizontal="right" vertical="top"/>
    </xf>
    <xf numFmtId="0" fontId="29" fillId="11" borderId="0" xfId="1" applyFont="1" applyFill="1" applyAlignment="1">
      <alignment horizontal="justify" vertical="top" wrapText="1"/>
    </xf>
    <xf numFmtId="0" fontId="19" fillId="11" borderId="0" xfId="1" applyFont="1" applyFill="1" applyAlignment="1">
      <alignment vertical="top"/>
    </xf>
    <xf numFmtId="0" fontId="18" fillId="11" borderId="0" xfId="1" applyFont="1" applyFill="1" applyAlignment="1">
      <alignment horizontal="center"/>
    </xf>
    <xf numFmtId="49" fontId="19" fillId="14" borderId="0" xfId="1" applyNumberFormat="1" applyFont="1" applyFill="1" applyAlignment="1">
      <alignment horizontal="justify" vertical="top" wrapText="1"/>
    </xf>
    <xf numFmtId="166" fontId="19" fillId="14" borderId="0" xfId="1" applyNumberFormat="1" applyFont="1" applyFill="1" applyAlignment="1">
      <alignment horizontal="right" vertical="top"/>
    </xf>
    <xf numFmtId="44" fontId="6" fillId="0" borderId="0" xfId="1" applyNumberFormat="1" applyFont="1"/>
    <xf numFmtId="49" fontId="19" fillId="14" borderId="0" xfId="1" applyNumberFormat="1" applyFont="1" applyFill="1" applyAlignment="1">
      <alignment horizontal="left" vertical="top"/>
    </xf>
    <xf numFmtId="0" fontId="30" fillId="14" borderId="0" xfId="1" applyFont="1" applyFill="1" applyAlignment="1">
      <alignment horizontal="justify" vertical="top" wrapText="1"/>
    </xf>
    <xf numFmtId="0" fontId="74" fillId="14" borderId="0" xfId="1" applyFont="1" applyFill="1" applyAlignment="1">
      <alignment horizontal="justify" vertical="top" wrapText="1"/>
    </xf>
    <xf numFmtId="0" fontId="19" fillId="14" borderId="0" xfId="1" applyFont="1" applyFill="1" applyAlignment="1">
      <alignment horizontal="right"/>
    </xf>
    <xf numFmtId="4" fontId="19" fillId="14" borderId="0" xfId="1" applyNumberFormat="1" applyFont="1" applyFill="1" applyAlignment="1">
      <alignment horizontal="right"/>
    </xf>
    <xf numFmtId="165" fontId="19" fillId="14" borderId="0" xfId="1" applyNumberFormat="1" applyFont="1" applyFill="1" applyAlignment="1">
      <alignment horizontal="right"/>
    </xf>
    <xf numFmtId="49" fontId="19" fillId="14" borderId="0" xfId="1" applyNumberFormat="1" applyFont="1" applyFill="1" applyAlignment="1">
      <alignment horizontal="left"/>
    </xf>
    <xf numFmtId="0" fontId="18" fillId="14" borderId="0" xfId="1" applyFont="1" applyFill="1" applyAlignment="1">
      <alignment horizontal="justify" vertical="top" wrapText="1"/>
    </xf>
    <xf numFmtId="49" fontId="19" fillId="10" borderId="0" xfId="1" applyNumberFormat="1" applyFont="1" applyFill="1" applyAlignment="1">
      <alignment vertical="top"/>
    </xf>
    <xf numFmtId="0" fontId="19" fillId="10" borderId="0" xfId="1" applyFont="1" applyFill="1" applyAlignment="1">
      <alignment horizontal="justify" vertical="top" wrapText="1"/>
    </xf>
    <xf numFmtId="0" fontId="19" fillId="10" borderId="0" xfId="1" applyFont="1" applyFill="1" applyAlignment="1">
      <alignment horizontal="right" vertical="top"/>
    </xf>
    <xf numFmtId="4" fontId="19" fillId="10" borderId="0" xfId="1" applyNumberFormat="1" applyFont="1" applyFill="1" applyAlignment="1">
      <alignment horizontal="right" vertical="top"/>
    </xf>
    <xf numFmtId="165" fontId="19" fillId="10" borderId="0" xfId="1" applyNumberFormat="1" applyFont="1" applyFill="1" applyAlignment="1">
      <alignment horizontal="right" vertical="top"/>
    </xf>
    <xf numFmtId="165" fontId="6" fillId="0" borderId="0" xfId="1" applyNumberFormat="1" applyFont="1" applyAlignment="1">
      <alignment vertical="top"/>
    </xf>
    <xf numFmtId="165" fontId="14" fillId="0" borderId="0" xfId="1" applyNumberFormat="1" applyFont="1" applyAlignment="1">
      <alignment vertical="top"/>
    </xf>
    <xf numFmtId="165" fontId="105" fillId="0" borderId="0" xfId="1" applyNumberFormat="1" applyFont="1" applyAlignment="1">
      <alignment vertical="top"/>
    </xf>
    <xf numFmtId="4" fontId="19" fillId="12" borderId="0" xfId="6" applyNumberFormat="1" applyFont="1" applyFill="1" applyAlignment="1">
      <alignment vertical="top"/>
    </xf>
    <xf numFmtId="49" fontId="19" fillId="12" borderId="0" xfId="1" applyNumberFormat="1" applyFont="1" applyFill="1" applyAlignment="1">
      <alignment horizontal="center" vertical="top"/>
    </xf>
    <xf numFmtId="0" fontId="19" fillId="12" borderId="0" xfId="1" applyFont="1" applyFill="1" applyAlignment="1">
      <alignment vertical="top"/>
    </xf>
    <xf numFmtId="4" fontId="19" fillId="12" borderId="0" xfId="6" applyNumberFormat="1" applyFont="1" applyFill="1" applyAlignment="1">
      <alignment vertical="top" wrapText="1"/>
    </xf>
    <xf numFmtId="4" fontId="80" fillId="12" borderId="0" xfId="6" applyNumberFormat="1" applyFont="1" applyFill="1" applyAlignment="1">
      <alignment vertical="top" wrapText="1"/>
    </xf>
    <xf numFmtId="49" fontId="19" fillId="0" borderId="0" xfId="1" applyNumberFormat="1" applyFont="1" applyFill="1" applyAlignment="1">
      <alignment vertical="top"/>
    </xf>
    <xf numFmtId="0" fontId="19" fillId="0" borderId="0" xfId="1" applyFont="1" applyFill="1" applyAlignment="1">
      <alignment horizontal="justify" vertical="top" wrapText="1"/>
    </xf>
    <xf numFmtId="0" fontId="19" fillId="0" borderId="0" xfId="1" applyFont="1" applyFill="1" applyAlignment="1">
      <alignment horizontal="right" vertical="top"/>
    </xf>
    <xf numFmtId="165" fontId="19" fillId="0" borderId="0" xfId="1" applyNumberFormat="1" applyFont="1" applyFill="1" applyAlignment="1">
      <alignment horizontal="right" vertical="top"/>
    </xf>
    <xf numFmtId="165" fontId="7" fillId="0" borderId="0" xfId="1" applyNumberFormat="1" applyFont="1"/>
    <xf numFmtId="0" fontId="106" fillId="0" borderId="0" xfId="1" applyFont="1"/>
    <xf numFmtId="165" fontId="7" fillId="0" borderId="0" xfId="1" applyNumberFormat="1" applyFont="1" applyAlignment="1">
      <alignment vertical="top"/>
    </xf>
    <xf numFmtId="0" fontId="21" fillId="11" borderId="0" xfId="1" applyFont="1" applyFill="1" applyAlignment="1">
      <alignment vertical="top"/>
    </xf>
    <xf numFmtId="49" fontId="21" fillId="11" borderId="0" xfId="1" applyNumberFormat="1" applyFont="1" applyFill="1" applyAlignment="1">
      <alignment horizontal="right" vertical="top"/>
    </xf>
    <xf numFmtId="4" fontId="46" fillId="11" borderId="0" xfId="1" applyNumberFormat="1" applyFont="1" applyFill="1" applyAlignment="1">
      <alignment vertical="top"/>
    </xf>
    <xf numFmtId="0" fontId="107" fillId="0" borderId="0" xfId="1" applyFont="1" applyAlignment="1">
      <alignment vertical="center" wrapText="1"/>
    </xf>
    <xf numFmtId="0" fontId="107" fillId="0" borderId="0" xfId="1" applyFont="1" applyAlignment="1">
      <alignment vertical="top" wrapText="1"/>
    </xf>
    <xf numFmtId="49" fontId="17" fillId="10" borderId="0" xfId="1" applyNumberFormat="1" applyFont="1" applyFill="1" applyAlignment="1">
      <alignment vertical="top"/>
    </xf>
    <xf numFmtId="0" fontId="17" fillId="10" borderId="0" xfId="1" applyFont="1" applyFill="1" applyAlignment="1">
      <alignment horizontal="justify" vertical="top" wrapText="1"/>
    </xf>
    <xf numFmtId="0" fontId="17" fillId="10" borderId="0" xfId="1" applyFont="1" applyFill="1" applyAlignment="1">
      <alignment horizontal="right" vertical="top"/>
    </xf>
    <xf numFmtId="4" fontId="17" fillId="10" borderId="0" xfId="1" applyNumberFormat="1" applyFont="1" applyFill="1" applyAlignment="1">
      <alignment horizontal="right" vertical="top"/>
    </xf>
    <xf numFmtId="165" fontId="17" fillId="10" borderId="0" xfId="1" applyNumberFormat="1" applyFont="1" applyFill="1" applyAlignment="1">
      <alignment horizontal="right" vertical="top"/>
    </xf>
    <xf numFmtId="0" fontId="17" fillId="0" borderId="0" xfId="1" applyFont="1" applyFill="1" applyAlignment="1">
      <alignment horizontal="justify" vertical="top" wrapText="1"/>
    </xf>
    <xf numFmtId="0" fontId="17" fillId="0" borderId="0" xfId="1" applyFont="1" applyFill="1" applyAlignment="1">
      <alignment horizontal="right" vertical="top"/>
    </xf>
    <xf numFmtId="4" fontId="17" fillId="0" borderId="0" xfId="1" applyNumberFormat="1" applyFont="1" applyFill="1" applyAlignment="1">
      <alignment horizontal="right" vertical="top"/>
    </xf>
    <xf numFmtId="165" fontId="17" fillId="0" borderId="0" xfId="1" applyNumberFormat="1" applyFont="1" applyFill="1" applyAlignment="1">
      <alignment horizontal="right" vertical="top"/>
    </xf>
    <xf numFmtId="0" fontId="78" fillId="0" borderId="0" xfId="1" applyFont="1" applyFill="1" applyAlignment="1">
      <alignment horizontal="left" vertical="top"/>
    </xf>
    <xf numFmtId="0" fontId="79" fillId="0" borderId="0" xfId="1" applyFont="1" applyFill="1" applyAlignment="1">
      <alignment horizontal="justify" vertical="top" wrapText="1"/>
    </xf>
    <xf numFmtId="0" fontId="78" fillId="0" borderId="0" xfId="1" applyFont="1" applyFill="1"/>
    <xf numFmtId="4" fontId="19" fillId="0" borderId="0" xfId="1" applyNumberFormat="1" applyFont="1" applyFill="1" applyAlignment="1">
      <alignment horizontal="right" vertical="top"/>
    </xf>
    <xf numFmtId="0" fontId="15" fillId="0" borderId="0" xfId="1" applyFont="1" applyFill="1" applyAlignment="1">
      <alignment horizontal="left" vertical="top"/>
    </xf>
    <xf numFmtId="0" fontId="19" fillId="0" borderId="0" xfId="1" applyFont="1" applyFill="1" applyAlignment="1">
      <alignment vertical="top" wrapText="1"/>
    </xf>
    <xf numFmtId="0" fontId="15" fillId="0" borderId="0" xfId="1" applyFont="1" applyFill="1"/>
    <xf numFmtId="0" fontId="70" fillId="0" borderId="0" xfId="1" applyFont="1" applyFill="1" applyAlignment="1">
      <alignment horizontal="left" vertical="top"/>
    </xf>
    <xf numFmtId="0" fontId="67" fillId="0" borderId="0" xfId="1" applyFont="1" applyFill="1" applyAlignment="1">
      <alignment vertical="top" wrapText="1"/>
    </xf>
    <xf numFmtId="0" fontId="67" fillId="0" borderId="0" xfId="1" applyFont="1" applyFill="1" applyAlignment="1">
      <alignment horizontal="right" vertical="top"/>
    </xf>
    <xf numFmtId="4" fontId="67" fillId="0" borderId="0" xfId="1" applyNumberFormat="1" applyFont="1" applyFill="1" applyAlignment="1">
      <alignment horizontal="right" vertical="top"/>
    </xf>
    <xf numFmtId="165" fontId="67" fillId="0" borderId="0" xfId="1" applyNumberFormat="1" applyFont="1" applyFill="1" applyAlignment="1">
      <alignment horizontal="right" vertical="top"/>
    </xf>
    <xf numFmtId="49" fontId="67" fillId="0" borderId="0" xfId="1" applyNumberFormat="1" applyFont="1" applyFill="1" applyAlignment="1">
      <alignment vertical="top"/>
    </xf>
    <xf numFmtId="0" fontId="67" fillId="0" borderId="0" xfId="1" applyFont="1" applyFill="1" applyAlignment="1">
      <alignment horizontal="justify" vertical="top" wrapText="1"/>
    </xf>
    <xf numFmtId="49" fontId="21" fillId="0" borderId="0" xfId="1" applyNumberFormat="1" applyFont="1" applyFill="1" applyAlignment="1">
      <alignment vertical="top"/>
    </xf>
    <xf numFmtId="0" fontId="21" fillId="0" borderId="0" xfId="1" applyFont="1" applyFill="1" applyAlignment="1">
      <alignment horizontal="right"/>
    </xf>
    <xf numFmtId="4" fontId="21" fillId="0" borderId="0" xfId="1" applyNumberFormat="1" applyFont="1" applyFill="1" applyAlignment="1">
      <alignment horizontal="right"/>
    </xf>
    <xf numFmtId="165" fontId="21" fillId="0" borderId="0" xfId="1" applyNumberFormat="1" applyFont="1" applyFill="1" applyAlignment="1">
      <alignment horizontal="right"/>
    </xf>
    <xf numFmtId="49" fontId="18" fillId="0" borderId="0" xfId="1" applyNumberFormat="1" applyFont="1" applyFill="1" applyAlignment="1">
      <alignment vertical="top"/>
    </xf>
    <xf numFmtId="0" fontId="18" fillId="0" borderId="0" xfId="1" applyFont="1" applyFill="1" applyAlignment="1">
      <alignment horizontal="justify" vertical="top" wrapText="1"/>
    </xf>
    <xf numFmtId="0" fontId="19" fillId="0" borderId="0" xfId="1" applyFont="1" applyFill="1" applyAlignment="1">
      <alignment horizontal="left" vertical="top"/>
    </xf>
    <xf numFmtId="0" fontId="19" fillId="0" borderId="0" xfId="1" applyFont="1" applyAlignment="1">
      <alignment horizontal="left" vertical="top"/>
    </xf>
    <xf numFmtId="0" fontId="18" fillId="0" borderId="0" xfId="1" applyFont="1" applyFill="1" applyAlignment="1">
      <alignment horizontal="left" vertical="top"/>
    </xf>
    <xf numFmtId="0" fontId="18" fillId="0" borderId="0" xfId="1" applyFont="1" applyFill="1" applyAlignment="1">
      <alignment vertical="top" wrapText="1"/>
    </xf>
    <xf numFmtId="0" fontId="19" fillId="0" borderId="0" xfId="1" applyFont="1" applyFill="1" applyAlignment="1">
      <alignment horizontal="left" vertical="top" wrapText="1"/>
    </xf>
    <xf numFmtId="0" fontId="108" fillId="0" borderId="0" xfId="1" applyFont="1" applyFill="1" applyAlignment="1">
      <alignment horizontal="left" vertical="top"/>
    </xf>
    <xf numFmtId="0" fontId="108" fillId="0" borderId="0" xfId="1" applyFont="1" applyFill="1" applyAlignment="1">
      <alignment vertical="top" wrapText="1"/>
    </xf>
    <xf numFmtId="0" fontId="108" fillId="0" borderId="0" xfId="1" applyFont="1" applyFill="1" applyAlignment="1">
      <alignment horizontal="right" vertical="top"/>
    </xf>
    <xf numFmtId="4" fontId="108" fillId="0" borderId="0" xfId="1" applyNumberFormat="1" applyFont="1" applyFill="1" applyAlignment="1">
      <alignment horizontal="right" vertical="top"/>
    </xf>
    <xf numFmtId="165" fontId="108" fillId="0" borderId="0" xfId="1" applyNumberFormat="1" applyFont="1" applyFill="1" applyAlignment="1">
      <alignment horizontal="right" vertical="top"/>
    </xf>
    <xf numFmtId="49" fontId="108" fillId="0" borderId="0" xfId="1" applyNumberFormat="1" applyFont="1" applyFill="1" applyAlignment="1">
      <alignment vertical="top"/>
    </xf>
    <xf numFmtId="0" fontId="108" fillId="0" borderId="0" xfId="1" applyFont="1" applyFill="1" applyAlignment="1">
      <alignment horizontal="justify" vertical="top" wrapText="1"/>
    </xf>
    <xf numFmtId="0" fontId="19" fillId="11" borderId="0" xfId="7" applyFont="1" applyFill="1" applyAlignment="1">
      <alignment horizontal="center" vertical="top"/>
    </xf>
    <xf numFmtId="0" fontId="19" fillId="11" borderId="0" xfId="20" applyFont="1" applyFill="1" applyAlignment="1">
      <alignment horizontal="left" vertical="top" wrapText="1"/>
    </xf>
    <xf numFmtId="4" fontId="19" fillId="11" borderId="0" xfId="7" applyNumberFormat="1" applyFont="1" applyFill="1" applyAlignment="1">
      <alignment horizontal="right" vertical="top"/>
    </xf>
    <xf numFmtId="4" fontId="19" fillId="11" borderId="27" xfId="7" applyNumberFormat="1" applyFont="1" applyFill="1" applyBorder="1" applyAlignment="1">
      <alignment horizontal="right" vertical="top"/>
    </xf>
    <xf numFmtId="165" fontId="19" fillId="11" borderId="0" xfId="7" applyNumberFormat="1" applyFont="1" applyFill="1" applyAlignment="1">
      <alignment horizontal="right" vertical="top"/>
    </xf>
    <xf numFmtId="0" fontId="6" fillId="0" borderId="0" xfId="1" applyFont="1" applyAlignment="1">
      <alignment horizontal="left" vertical="top"/>
    </xf>
    <xf numFmtId="0" fontId="57" fillId="18" borderId="11" xfId="7" applyFont="1" applyFill="1" applyBorder="1" applyAlignment="1">
      <alignment horizontal="center" vertical="center"/>
    </xf>
    <xf numFmtId="0" fontId="57" fillId="18" borderId="0" xfId="16" applyFont="1" applyFill="1" applyAlignment="1">
      <alignment horizontal="justify" vertical="top" wrapText="1"/>
    </xf>
    <xf numFmtId="0" fontId="57" fillId="18" borderId="0" xfId="7" applyFont="1" applyFill="1" applyAlignment="1">
      <alignment horizontal="center"/>
    </xf>
    <xf numFmtId="2" fontId="57" fillId="18" borderId="0" xfId="16" applyNumberFormat="1" applyFont="1" applyFill="1" applyAlignment="1">
      <alignment horizontal="center"/>
    </xf>
    <xf numFmtId="166" fontId="57" fillId="18" borderId="27" xfId="7" applyNumberFormat="1" applyFont="1" applyFill="1" applyBorder="1" applyAlignment="1">
      <alignment horizontal="center"/>
    </xf>
    <xf numFmtId="165" fontId="57" fillId="18" borderId="12" xfId="7" applyNumberFormat="1" applyFont="1" applyFill="1" applyBorder="1" applyAlignment="1">
      <alignment horizontal="center"/>
    </xf>
    <xf numFmtId="165" fontId="40" fillId="0" borderId="0" xfId="7" applyNumberFormat="1"/>
    <xf numFmtId="165" fontId="40" fillId="0" borderId="0" xfId="7" applyNumberFormat="1" applyFont="1"/>
    <xf numFmtId="166" fontId="62" fillId="0" borderId="0" xfId="7" applyNumberFormat="1" applyFont="1" applyAlignment="1">
      <alignment vertical="top"/>
    </xf>
    <xf numFmtId="0" fontId="57" fillId="18" borderId="11" xfId="16" applyFont="1" applyFill="1" applyBorder="1" applyAlignment="1">
      <alignment horizontal="center" vertical="top"/>
    </xf>
    <xf numFmtId="0" fontId="57" fillId="18" borderId="0" xfId="16" quotePrefix="1" applyFont="1" applyFill="1" applyAlignment="1">
      <alignment horizontal="justify" vertical="top" wrapText="1"/>
    </xf>
    <xf numFmtId="0" fontId="57" fillId="18" borderId="0" xfId="23" applyFont="1" applyFill="1" applyAlignment="1">
      <alignment horizontal="center"/>
    </xf>
    <xf numFmtId="0" fontId="57" fillId="18" borderId="0" xfId="25" applyFont="1" applyFill="1" applyAlignment="1">
      <alignment horizontal="center"/>
    </xf>
    <xf numFmtId="166" fontId="62" fillId="0" borderId="0" xfId="7" applyNumberFormat="1" applyFont="1"/>
    <xf numFmtId="0" fontId="62" fillId="0" borderId="0" xfId="7" applyFont="1"/>
    <xf numFmtId="0" fontId="57" fillId="18" borderId="0" xfId="12" applyFont="1" applyFill="1" applyAlignment="1">
      <alignment horizontal="center"/>
    </xf>
    <xf numFmtId="3" fontId="57" fillId="18" borderId="0" xfId="16" applyNumberFormat="1" applyFont="1" applyFill="1" applyAlignment="1">
      <alignment horizontal="center"/>
    </xf>
    <xf numFmtId="0" fontId="57" fillId="10" borderId="11" xfId="16" applyFont="1" applyFill="1" applyBorder="1" applyAlignment="1">
      <alignment horizontal="center" vertical="top"/>
    </xf>
    <xf numFmtId="0" fontId="57" fillId="10" borderId="0" xfId="16" applyFont="1" applyFill="1" applyAlignment="1">
      <alignment horizontal="justify" vertical="top" wrapText="1"/>
    </xf>
    <xf numFmtId="3" fontId="57" fillId="10" borderId="0" xfId="16" applyNumberFormat="1" applyFont="1" applyFill="1" applyAlignment="1">
      <alignment horizontal="center"/>
    </xf>
    <xf numFmtId="0" fontId="57" fillId="10" borderId="0" xfId="16" applyFont="1" applyFill="1" applyAlignment="1">
      <alignment horizontal="left" vertical="top" wrapText="1"/>
    </xf>
    <xf numFmtId="0" fontId="57" fillId="10" borderId="0" xfId="16" applyFont="1" applyFill="1" applyAlignment="1">
      <alignment horizontal="center"/>
    </xf>
    <xf numFmtId="3" fontId="57" fillId="10" borderId="12" xfId="16" applyNumberFormat="1" applyFont="1" applyFill="1" applyBorder="1" applyAlignment="1">
      <alignment horizontal="center"/>
    </xf>
    <xf numFmtId="0" fontId="100" fillId="10" borderId="11" xfId="16" applyFont="1" applyFill="1" applyBorder="1" applyAlignment="1">
      <alignment horizontal="center" vertical="top"/>
    </xf>
    <xf numFmtId="0" fontId="100" fillId="10" borderId="0" xfId="16" applyFont="1" applyFill="1" applyAlignment="1">
      <alignment horizontal="justify" vertical="top" wrapText="1"/>
    </xf>
    <xf numFmtId="3" fontId="100" fillId="10" borderId="0" xfId="16" applyNumberFormat="1" applyFont="1" applyFill="1" applyAlignment="1">
      <alignment horizontal="center"/>
    </xf>
    <xf numFmtId="0" fontId="40" fillId="0" borderId="0" xfId="7" applyAlignment="1">
      <alignment vertical="top"/>
    </xf>
    <xf numFmtId="1" fontId="57" fillId="18" borderId="0" xfId="16" applyNumberFormat="1" applyFont="1" applyFill="1" applyAlignment="1">
      <alignment horizontal="center" vertical="center"/>
    </xf>
    <xf numFmtId="1" fontId="57" fillId="18" borderId="0" xfId="16" applyNumberFormat="1" applyFont="1" applyFill="1" applyAlignment="1">
      <alignment horizontal="center"/>
    </xf>
    <xf numFmtId="0" fontId="57" fillId="18" borderId="0" xfId="18" applyFont="1" applyFill="1" applyAlignment="1">
      <alignment horizontal="justify" vertical="top" wrapText="1"/>
    </xf>
    <xf numFmtId="0" fontId="57" fillId="10" borderId="0" xfId="23" applyFont="1" applyFill="1" applyAlignment="1">
      <alignment horizontal="center"/>
    </xf>
    <xf numFmtId="0" fontId="57" fillId="10" borderId="0" xfId="25" applyFont="1" applyFill="1" applyAlignment="1">
      <alignment horizontal="center"/>
    </xf>
    <xf numFmtId="0" fontId="62" fillId="0" borderId="0" xfId="7" applyFont="1" applyAlignment="1">
      <alignment vertical="top"/>
    </xf>
    <xf numFmtId="0" fontId="8" fillId="14" borderId="16" xfId="1" applyFont="1" applyFill="1" applyBorder="1" applyAlignment="1">
      <alignment vertical="top"/>
    </xf>
    <xf numFmtId="0" fontId="8" fillId="11" borderId="16" xfId="1" applyFont="1" applyFill="1" applyBorder="1" applyAlignment="1">
      <alignment vertical="top"/>
    </xf>
    <xf numFmtId="0" fontId="8" fillId="15" borderId="16" xfId="1" applyFont="1" applyFill="1" applyBorder="1" applyAlignment="1">
      <alignment vertical="top" wrapText="1"/>
    </xf>
    <xf numFmtId="0" fontId="8" fillId="12" borderId="16" xfId="1" applyFont="1" applyFill="1" applyBorder="1" applyAlignment="1">
      <alignment vertical="top"/>
    </xf>
    <xf numFmtId="0" fontId="8" fillId="10" borderId="16" xfId="1" applyFont="1" applyFill="1" applyBorder="1" applyAlignment="1">
      <alignment vertical="top" wrapText="1"/>
    </xf>
    <xf numFmtId="0" fontId="8" fillId="17" borderId="16" xfId="1" applyFont="1" applyFill="1" applyBorder="1" applyAlignment="1">
      <alignment vertical="top"/>
    </xf>
    <xf numFmtId="0" fontId="8" fillId="18" borderId="16" xfId="1" applyFont="1" applyFill="1" applyBorder="1" applyAlignment="1">
      <alignment vertical="top"/>
    </xf>
    <xf numFmtId="0" fontId="8" fillId="19" borderId="16" xfId="1" applyFont="1" applyFill="1" applyBorder="1" applyAlignment="1">
      <alignment vertical="top"/>
    </xf>
    <xf numFmtId="0" fontId="8" fillId="20" borderId="16" xfId="1" applyFont="1" applyFill="1" applyBorder="1" applyAlignment="1">
      <alignment vertical="center"/>
    </xf>
    <xf numFmtId="0" fontId="8" fillId="0" borderId="0" xfId="1" applyFont="1" applyAlignment="1">
      <alignment horizontal="left" vertical="top"/>
    </xf>
    <xf numFmtId="167" fontId="19" fillId="19" borderId="0" xfId="8" applyFont="1" applyFill="1" applyAlignment="1">
      <alignment horizontal="center"/>
    </xf>
    <xf numFmtId="167" fontId="68" fillId="19" borderId="0" xfId="8" applyFont="1" applyFill="1" applyAlignment="1">
      <alignment horizontal="center" vertical="top"/>
    </xf>
    <xf numFmtId="167" fontId="68" fillId="19" borderId="0" xfId="8" applyFont="1" applyFill="1" applyAlignment="1">
      <alignment horizontal="left" vertical="top" wrapText="1"/>
    </xf>
    <xf numFmtId="167" fontId="68" fillId="19" borderId="0" xfId="8" applyFont="1" applyFill="1" applyAlignment="1">
      <alignment horizontal="center"/>
    </xf>
    <xf numFmtId="1" fontId="68" fillId="19" borderId="0" xfId="8" applyNumberFormat="1" applyFont="1" applyFill="1" applyAlignment="1">
      <alignment horizontal="right"/>
    </xf>
    <xf numFmtId="167" fontId="19" fillId="19" borderId="0" xfId="8" quotePrefix="1" applyFont="1" applyFill="1" applyAlignment="1">
      <alignment horizontal="center" vertical="top"/>
    </xf>
    <xf numFmtId="167" fontId="19" fillId="19" borderId="0" xfId="8" applyFont="1" applyFill="1" applyAlignment="1">
      <alignment horizontal="left" vertical="top" wrapText="1"/>
    </xf>
    <xf numFmtId="167" fontId="19" fillId="19" borderId="0" xfId="8" applyFont="1" applyFill="1" applyAlignment="1">
      <alignment horizontal="center" vertical="top"/>
    </xf>
    <xf numFmtId="167" fontId="68" fillId="19" borderId="0" xfId="8" quotePrefix="1" applyFont="1" applyFill="1" applyAlignment="1">
      <alignment horizontal="center" vertical="top"/>
    </xf>
    <xf numFmtId="167" fontId="68" fillId="19" borderId="0" xfId="8" quotePrefix="1" applyFont="1" applyFill="1" applyAlignment="1">
      <alignment horizontal="left" vertical="top" wrapText="1"/>
    </xf>
    <xf numFmtId="0" fontId="46" fillId="19" borderId="0" xfId="7" quotePrefix="1" applyFont="1" applyFill="1" applyAlignment="1">
      <alignment horizontal="center" vertical="top"/>
    </xf>
    <xf numFmtId="0" fontId="46" fillId="19" borderId="0" xfId="7" applyFont="1" applyFill="1" applyAlignment="1">
      <alignment horizontal="center"/>
    </xf>
    <xf numFmtId="4" fontId="46" fillId="19" borderId="0" xfId="7" applyNumberFormat="1" applyFont="1" applyFill="1" applyAlignment="1">
      <alignment horizontal="center"/>
    </xf>
    <xf numFmtId="0" fontId="19" fillId="19" borderId="0" xfId="7" quotePrefix="1" applyFont="1" applyFill="1" applyAlignment="1">
      <alignment horizontal="center" vertical="top"/>
    </xf>
    <xf numFmtId="0" fontId="19" fillId="19" borderId="0" xfId="7" applyFont="1" applyFill="1" applyAlignment="1">
      <alignment horizontal="justify" vertical="top" wrapText="1"/>
    </xf>
    <xf numFmtId="0" fontId="19" fillId="19" borderId="0" xfId="7" applyFont="1" applyFill="1" applyAlignment="1">
      <alignment horizontal="center"/>
    </xf>
    <xf numFmtId="1" fontId="19" fillId="19" borderId="0" xfId="7" applyNumberFormat="1" applyFont="1" applyFill="1" applyAlignment="1">
      <alignment horizontal="center"/>
    </xf>
    <xf numFmtId="167" fontId="68" fillId="19" borderId="0" xfId="8" applyFont="1" applyFill="1"/>
    <xf numFmtId="167" fontId="71" fillId="0" borderId="0" xfId="8" applyFont="1" applyAlignment="1">
      <alignment horizontal="center" vertical="center"/>
    </xf>
    <xf numFmtId="167" fontId="71" fillId="0" borderId="0" xfId="8" applyFont="1"/>
    <xf numFmtId="0" fontId="8" fillId="4" borderId="0" xfId="0" applyFont="1" applyFill="1" applyAlignment="1">
      <alignment vertical="top"/>
    </xf>
    <xf numFmtId="0" fontId="18" fillId="4" borderId="0" xfId="0" applyFont="1" applyFill="1"/>
    <xf numFmtId="0" fontId="8" fillId="4" borderId="0" xfId="0" applyFont="1" applyFill="1" applyAlignment="1">
      <alignment horizontal="center"/>
    </xf>
    <xf numFmtId="1" fontId="8" fillId="4" borderId="0" xfId="0" applyNumberFormat="1" applyFont="1" applyFill="1" applyAlignment="1">
      <alignment horizontal="center"/>
    </xf>
    <xf numFmtId="0" fontId="26" fillId="0" borderId="0" xfId="0" applyFont="1" applyAlignment="1">
      <alignment horizontal="center" vertical="center"/>
    </xf>
    <xf numFmtId="0" fontId="26" fillId="0" borderId="0" xfId="0" applyFont="1"/>
    <xf numFmtId="167" fontId="19" fillId="0" borderId="0" xfId="8" applyFont="1" applyAlignment="1">
      <alignment horizontal="center" vertical="center"/>
    </xf>
    <xf numFmtId="167" fontId="83" fillId="0" borderId="0" xfId="8" applyFont="1" applyAlignment="1">
      <alignment horizontal="left" vertical="top" wrapText="1"/>
    </xf>
    <xf numFmtId="167" fontId="83" fillId="0" borderId="0" xfId="8" applyFont="1" applyAlignment="1">
      <alignment horizontal="center" vertical="top"/>
    </xf>
    <xf numFmtId="1" fontId="19" fillId="0" borderId="0" xfId="8" applyNumberFormat="1" applyFont="1" applyAlignment="1">
      <alignment horizontal="center"/>
    </xf>
    <xf numFmtId="1" fontId="68" fillId="0" borderId="0" xfId="8" applyNumberFormat="1" applyFont="1" applyAlignment="1">
      <alignment horizontal="center"/>
    </xf>
    <xf numFmtId="167" fontId="68" fillId="0" borderId="0" xfId="8" applyFont="1" applyAlignment="1">
      <alignment horizontal="center" vertical="center"/>
    </xf>
    <xf numFmtId="167" fontId="85" fillId="0" borderId="0" xfId="8" applyFont="1" applyAlignment="1">
      <alignment horizontal="left" vertical="top" wrapText="1"/>
    </xf>
    <xf numFmtId="0" fontId="46" fillId="0" borderId="0" xfId="11" applyFont="1" applyFill="1" applyBorder="1" applyAlignment="1" applyProtection="1">
      <alignment horizontal="left" vertical="top" wrapText="1"/>
    </xf>
    <xf numFmtId="167" fontId="46" fillId="0" borderId="0" xfId="9" applyFont="1" applyFill="1" applyBorder="1" applyAlignment="1">
      <alignment horizontal="left" vertical="top" wrapText="1"/>
    </xf>
    <xf numFmtId="0" fontId="46" fillId="0" borderId="0" xfId="0" applyFont="1" applyAlignment="1">
      <alignment horizontal="center"/>
    </xf>
    <xf numFmtId="167" fontId="17" fillId="0" borderId="0" xfId="9" applyFont="1" applyFill="1" applyBorder="1" applyAlignment="1">
      <alignment horizontal="left" vertical="top" wrapText="1"/>
    </xf>
    <xf numFmtId="0" fontId="17" fillId="0" borderId="0" xfId="0" applyFont="1" applyAlignment="1">
      <alignment horizontal="center"/>
    </xf>
    <xf numFmtId="167" fontId="17" fillId="0" borderId="0" xfId="8" applyFont="1"/>
    <xf numFmtId="4" fontId="46" fillId="0" borderId="0" xfId="0" applyNumberFormat="1" applyFont="1" applyAlignment="1">
      <alignment horizontal="center"/>
    </xf>
    <xf numFmtId="0" fontId="17" fillId="0" borderId="0" xfId="0" applyFont="1"/>
    <xf numFmtId="167" fontId="68" fillId="0" borderId="0" xfId="9" applyFont="1" applyFill="1" applyBorder="1" applyAlignment="1" applyProtection="1">
      <alignment horizontal="left" vertical="top" wrapText="1"/>
    </xf>
    <xf numFmtId="167" fontId="69" fillId="0" borderId="0" xfId="9" applyFont="1" applyFill="1" applyBorder="1" applyAlignment="1" applyProtection="1">
      <alignment horizontal="left" vertical="top" wrapText="1"/>
    </xf>
    <xf numFmtId="0" fontId="68" fillId="0" borderId="0" xfId="0" applyFont="1" applyAlignment="1">
      <alignment horizontal="center" vertical="center"/>
    </xf>
    <xf numFmtId="49" fontId="8" fillId="5" borderId="0" xfId="0" applyNumberFormat="1" applyFont="1" applyFill="1" applyAlignment="1">
      <alignment vertical="top"/>
    </xf>
    <xf numFmtId="0" fontId="18" fillId="5" borderId="0" xfId="0" applyFont="1" applyFill="1" applyAlignment="1">
      <alignment horizontal="left" vertical="top" wrapText="1"/>
    </xf>
    <xf numFmtId="0" fontId="8" fillId="5" borderId="0" xfId="0" applyFont="1" applyFill="1" applyAlignment="1">
      <alignment horizontal="right"/>
    </xf>
    <xf numFmtId="1" fontId="8" fillId="5" borderId="0" xfId="0" applyNumberFormat="1" applyFont="1" applyFill="1" applyAlignment="1">
      <alignment horizontal="right"/>
    </xf>
    <xf numFmtId="167" fontId="69" fillId="0" borderId="0" xfId="8" applyFont="1" applyAlignment="1">
      <alignment horizontal="center" vertical="center"/>
    </xf>
    <xf numFmtId="167" fontId="18" fillId="0" borderId="0" xfId="8" applyFont="1" applyAlignment="1">
      <alignment horizontal="center" vertical="center"/>
    </xf>
    <xf numFmtId="0" fontId="26" fillId="0" borderId="0" xfId="0" applyFont="1" applyFill="1" applyAlignment="1">
      <alignment horizontal="center"/>
    </xf>
    <xf numFmtId="167" fontId="19" fillId="0" borderId="0" xfId="8" applyFont="1" applyFill="1" applyAlignment="1">
      <alignment horizontal="center"/>
    </xf>
    <xf numFmtId="168" fontId="85" fillId="0" borderId="0" xfId="0" applyNumberFormat="1" applyFont="1" applyFill="1" applyAlignment="1">
      <alignment horizontal="center"/>
    </xf>
    <xf numFmtId="167" fontId="109" fillId="0" borderId="0" xfId="8" applyFont="1" applyFill="1" applyAlignment="1">
      <alignment wrapText="1"/>
    </xf>
    <xf numFmtId="0" fontId="8" fillId="20" borderId="16" xfId="1" applyFont="1" applyFill="1" applyBorder="1" applyAlignment="1">
      <alignment vertical="top"/>
    </xf>
    <xf numFmtId="1" fontId="19" fillId="19" borderId="0" xfId="8" applyNumberFormat="1" applyFont="1" applyFill="1" applyAlignment="1">
      <alignment horizontal="center"/>
    </xf>
    <xf numFmtId="1" fontId="68" fillId="19" borderId="0" xfId="8" applyNumberFormat="1" applyFont="1" applyFill="1" applyAlignment="1">
      <alignment horizontal="center"/>
    </xf>
    <xf numFmtId="167" fontId="85" fillId="19" borderId="0" xfId="8" applyFont="1" applyFill="1" applyAlignment="1">
      <alignment horizontal="left" vertical="top" wrapText="1"/>
    </xf>
    <xf numFmtId="0" fontId="46" fillId="19" borderId="0" xfId="11" applyFont="1" applyFill="1" applyBorder="1" applyAlignment="1" applyProtection="1">
      <alignment horizontal="left" vertical="top" wrapText="1"/>
    </xf>
    <xf numFmtId="167" fontId="46" fillId="19" borderId="0" xfId="9" applyFont="1" applyFill="1" applyBorder="1" applyAlignment="1">
      <alignment horizontal="left" vertical="top" wrapText="1"/>
    </xf>
    <xf numFmtId="0" fontId="46" fillId="19" borderId="0" xfId="0" applyFont="1" applyFill="1" applyAlignment="1">
      <alignment horizontal="center"/>
    </xf>
    <xf numFmtId="167" fontId="17" fillId="19" borderId="0" xfId="9" applyFont="1" applyFill="1" applyBorder="1" applyAlignment="1">
      <alignment horizontal="left" vertical="top" wrapText="1"/>
    </xf>
    <xf numFmtId="0" fontId="17" fillId="19" borderId="0" xfId="0" applyFont="1" applyFill="1" applyAlignment="1">
      <alignment horizontal="center"/>
    </xf>
    <xf numFmtId="4" fontId="17" fillId="19" borderId="0" xfId="0" applyNumberFormat="1" applyFont="1" applyFill="1" applyAlignment="1">
      <alignment horizontal="right"/>
    </xf>
    <xf numFmtId="0" fontId="17" fillId="19" borderId="0" xfId="7" applyFont="1" applyFill="1" applyAlignment="1">
      <alignment horizontal="justify" vertical="top" wrapText="1"/>
    </xf>
    <xf numFmtId="0" fontId="17" fillId="19" borderId="0" xfId="7" applyFont="1" applyFill="1" applyAlignment="1">
      <alignment horizontal="center"/>
    </xf>
    <xf numFmtId="4" fontId="17" fillId="19" borderId="0" xfId="7" applyNumberFormat="1" applyFont="1" applyFill="1" applyAlignment="1">
      <alignment horizontal="right"/>
    </xf>
    <xf numFmtId="4" fontId="17" fillId="19" borderId="0" xfId="7" applyNumberFormat="1" applyFont="1" applyFill="1" applyAlignment="1">
      <alignment horizontal="center"/>
    </xf>
    <xf numFmtId="4" fontId="46" fillId="19" borderId="0" xfId="0" applyNumberFormat="1" applyFont="1" applyFill="1" applyAlignment="1">
      <alignment horizontal="center"/>
    </xf>
    <xf numFmtId="4" fontId="46" fillId="19" borderId="0" xfId="0" applyNumberFormat="1" applyFont="1" applyFill="1" applyAlignment="1">
      <alignment horizontal="right"/>
    </xf>
    <xf numFmtId="0" fontId="46" fillId="19" borderId="0" xfId="26" applyFont="1" applyFill="1" applyAlignment="1">
      <alignment horizontal="left" vertical="top" wrapText="1"/>
    </xf>
    <xf numFmtId="167" fontId="68" fillId="19" borderId="0" xfId="9" applyFont="1" applyFill="1" applyBorder="1" applyAlignment="1" applyProtection="1">
      <alignment horizontal="left" vertical="top" wrapText="1"/>
    </xf>
    <xf numFmtId="0" fontId="17" fillId="19" borderId="0" xfId="7" applyFont="1" applyFill="1" applyAlignment="1">
      <alignment horizontal="center" vertical="top" wrapText="1"/>
    </xf>
    <xf numFmtId="0" fontId="0" fillId="19" borderId="0" xfId="0" applyFill="1" applyAlignment="1">
      <alignment vertical="top"/>
    </xf>
    <xf numFmtId="4" fontId="6" fillId="5" borderId="0" xfId="0" applyNumberFormat="1" applyFont="1" applyFill="1" applyAlignment="1">
      <alignment horizontal="right"/>
    </xf>
    <xf numFmtId="4" fontId="6" fillId="5" borderId="0" xfId="0" applyNumberFormat="1" applyFont="1" applyFill="1" applyAlignment="1">
      <alignment horizontal="left"/>
    </xf>
    <xf numFmtId="4" fontId="6" fillId="5" borderId="0" xfId="0" applyNumberFormat="1" applyFont="1" applyFill="1" applyAlignment="1">
      <alignment horizontal="center"/>
    </xf>
    <xf numFmtId="0" fontId="112" fillId="0" borderId="0" xfId="0" applyFont="1" applyFill="1" applyAlignment="1">
      <alignment horizontal="center" vertical="center"/>
    </xf>
    <xf numFmtId="167" fontId="83" fillId="0" borderId="0" xfId="8" applyFont="1" applyFill="1" applyAlignment="1">
      <alignment horizontal="center"/>
    </xf>
    <xf numFmtId="0" fontId="85" fillId="0" borderId="0" xfId="0" applyFont="1" applyFill="1"/>
    <xf numFmtId="167" fontId="83" fillId="0" borderId="0" xfId="8" applyFont="1" applyFill="1" applyAlignment="1">
      <alignment horizontal="center" vertical="center"/>
    </xf>
    <xf numFmtId="168" fontId="83" fillId="0" borderId="0" xfId="8" applyNumberFormat="1" applyFont="1" applyFill="1" applyAlignment="1">
      <alignment horizontal="center"/>
    </xf>
    <xf numFmtId="167" fontId="109" fillId="0" borderId="0" xfId="8" applyFont="1" applyFill="1" applyAlignment="1">
      <alignment vertical="center"/>
    </xf>
    <xf numFmtId="0" fontId="8" fillId="5" borderId="0" xfId="1" applyFont="1" applyFill="1" applyAlignment="1">
      <alignment horizontal="left" vertical="top"/>
    </xf>
    <xf numFmtId="0" fontId="46" fillId="17" borderId="0" xfId="7" quotePrefix="1" applyFont="1" applyFill="1" applyAlignment="1">
      <alignment horizontal="center" vertical="top"/>
    </xf>
    <xf numFmtId="0" fontId="46" fillId="17" borderId="0" xfId="11" applyFont="1" applyFill="1" applyBorder="1" applyAlignment="1" applyProtection="1">
      <alignment horizontal="left" vertical="top" wrapText="1"/>
    </xf>
    <xf numFmtId="0" fontId="46" fillId="17" borderId="0" xfId="7" applyFont="1" applyFill="1" applyAlignment="1">
      <alignment horizontal="center"/>
    </xf>
    <xf numFmtId="4" fontId="46" fillId="17" borderId="0" xfId="7" applyNumberFormat="1" applyFont="1" applyFill="1" applyAlignment="1">
      <alignment horizontal="center"/>
    </xf>
    <xf numFmtId="0" fontId="46" fillId="17" borderId="0" xfId="7" applyFont="1" applyFill="1" applyAlignment="1">
      <alignment horizontal="center" vertical="top"/>
    </xf>
    <xf numFmtId="0" fontId="17" fillId="17" borderId="0" xfId="7" quotePrefix="1" applyFont="1" applyFill="1" applyAlignment="1">
      <alignment horizontal="center" vertical="top"/>
    </xf>
    <xf numFmtId="0" fontId="17" fillId="17" borderId="0" xfId="7" applyFont="1" applyFill="1" applyAlignment="1">
      <alignment horizontal="justify" vertical="top" wrapText="1"/>
    </xf>
    <xf numFmtId="0" fontId="17" fillId="17" borderId="0" xfId="7" applyFont="1" applyFill="1" applyAlignment="1">
      <alignment horizontal="center"/>
    </xf>
    <xf numFmtId="4" fontId="17" fillId="17" borderId="0" xfId="7" applyNumberFormat="1" applyFont="1" applyFill="1" applyAlignment="1">
      <alignment horizontal="center"/>
    </xf>
    <xf numFmtId="0" fontId="75" fillId="17" borderId="0" xfId="7" applyFont="1" applyFill="1" applyAlignment="1">
      <alignment horizontal="center"/>
    </xf>
    <xf numFmtId="4" fontId="75" fillId="17" borderId="0" xfId="7" applyNumberFormat="1" applyFont="1" applyFill="1" applyAlignment="1">
      <alignment horizontal="center"/>
    </xf>
    <xf numFmtId="0" fontId="17" fillId="10" borderId="0" xfId="7" quotePrefix="1" applyFont="1" applyFill="1" applyAlignment="1">
      <alignment horizontal="center" vertical="top"/>
    </xf>
    <xf numFmtId="0" fontId="75" fillId="10" borderId="0" xfId="7" applyFont="1" applyFill="1" applyAlignment="1">
      <alignment horizontal="justify" vertical="top" wrapText="1"/>
    </xf>
    <xf numFmtId="0" fontId="17" fillId="10" borderId="0" xfId="7" applyFont="1" applyFill="1" applyAlignment="1">
      <alignment horizontal="center"/>
    </xf>
    <xf numFmtId="4" fontId="17" fillId="10" borderId="0" xfId="7" applyNumberFormat="1" applyFont="1" applyFill="1" applyAlignment="1">
      <alignment horizontal="center"/>
    </xf>
    <xf numFmtId="0" fontId="17" fillId="10" borderId="0" xfId="7" applyFont="1" applyFill="1" applyAlignment="1">
      <alignment horizontal="justify" vertical="top" wrapText="1"/>
    </xf>
    <xf numFmtId="0" fontId="17" fillId="0" borderId="0" xfId="7" quotePrefix="1" applyFont="1" applyFill="1" applyAlignment="1">
      <alignment horizontal="center" vertical="top"/>
    </xf>
    <xf numFmtId="0" fontId="75" fillId="0" borderId="0" xfId="7" applyFont="1" applyFill="1" applyAlignment="1">
      <alignment horizontal="justify" vertical="top" wrapText="1"/>
    </xf>
    <xf numFmtId="0" fontId="17" fillId="0" borderId="0" xfId="7" applyFont="1" applyFill="1" applyAlignment="1">
      <alignment horizontal="center"/>
    </xf>
    <xf numFmtId="4" fontId="17" fillId="0" borderId="0" xfId="7" applyNumberFormat="1" applyFont="1" applyFill="1" applyAlignment="1">
      <alignment horizontal="center"/>
    </xf>
    <xf numFmtId="0" fontId="46" fillId="0" borderId="0" xfId="0" applyFont="1" applyFill="1"/>
    <xf numFmtId="0" fontId="17" fillId="0" borderId="0" xfId="7" applyFont="1" applyFill="1" applyAlignment="1">
      <alignment horizontal="justify" vertical="top" wrapText="1"/>
    </xf>
    <xf numFmtId="0" fontId="17" fillId="18" borderId="0" xfId="7" quotePrefix="1" applyFont="1" applyFill="1" applyAlignment="1">
      <alignment horizontal="center" vertical="top"/>
    </xf>
    <xf numFmtId="0" fontId="17" fillId="18" borderId="0" xfId="7" applyFont="1" applyFill="1" applyAlignment="1">
      <alignment horizontal="justify" vertical="top" wrapText="1"/>
    </xf>
    <xf numFmtId="0" fontId="75" fillId="18" borderId="0" xfId="7" applyFont="1" applyFill="1" applyAlignment="1">
      <alignment horizontal="center"/>
    </xf>
    <xf numFmtId="4" fontId="75" fillId="18" borderId="0" xfId="7" applyNumberFormat="1" applyFont="1" applyFill="1" applyAlignment="1">
      <alignment horizontal="center"/>
    </xf>
    <xf numFmtId="0" fontId="17" fillId="18" borderId="0" xfId="7" applyFont="1" applyFill="1" applyAlignment="1">
      <alignment horizontal="center"/>
    </xf>
    <xf numFmtId="4" fontId="17" fillId="18" borderId="0" xfId="7" applyNumberFormat="1" applyFont="1" applyFill="1" applyAlignment="1">
      <alignment horizontal="center"/>
    </xf>
    <xf numFmtId="0" fontId="17" fillId="5" borderId="0" xfId="7" quotePrefix="1" applyFont="1" applyFill="1" applyAlignment="1">
      <alignment horizontal="center" vertical="top"/>
    </xf>
    <xf numFmtId="0" fontId="17" fillId="5" borderId="0" xfId="7" applyFont="1" applyFill="1" applyAlignment="1">
      <alignment horizontal="justify" vertical="top" wrapText="1"/>
    </xf>
    <xf numFmtId="0" fontId="17" fillId="5" borderId="0" xfId="7" applyFont="1" applyFill="1" applyAlignment="1">
      <alignment horizontal="center"/>
    </xf>
    <xf numFmtId="4" fontId="17" fillId="5" borderId="0" xfId="7" applyNumberFormat="1" applyFont="1" applyFill="1" applyAlignment="1">
      <alignment horizontal="center"/>
    </xf>
    <xf numFmtId="0" fontId="86" fillId="5" borderId="0" xfId="7" quotePrefix="1" applyFont="1" applyFill="1" applyAlignment="1">
      <alignment horizontal="center" vertical="top"/>
    </xf>
    <xf numFmtId="0" fontId="17" fillId="15" borderId="0" xfId="7" quotePrefix="1" applyFont="1" applyFill="1" applyAlignment="1">
      <alignment horizontal="center" vertical="top"/>
    </xf>
    <xf numFmtId="0" fontId="17" fillId="15" borderId="0" xfId="7" applyFont="1" applyFill="1" applyAlignment="1">
      <alignment horizontal="justify" vertical="top" wrapText="1"/>
    </xf>
    <xf numFmtId="0" fontId="17" fillId="15" borderId="0" xfId="7" applyFont="1" applyFill="1" applyAlignment="1">
      <alignment horizontal="center" vertical="top" wrapText="1"/>
    </xf>
    <xf numFmtId="4" fontId="17" fillId="15" borderId="0" xfId="7" applyNumberFormat="1" applyFont="1" applyFill="1" applyAlignment="1">
      <alignment horizontal="center"/>
    </xf>
    <xf numFmtId="0" fontId="92" fillId="11" borderId="0" xfId="7" quotePrefix="1" applyFont="1" applyFill="1" applyAlignment="1">
      <alignment horizontal="center" vertical="top"/>
    </xf>
    <xf numFmtId="0" fontId="17" fillId="11" borderId="0" xfId="7" applyFont="1" applyFill="1" applyAlignment="1">
      <alignment horizontal="justify" vertical="top" wrapText="1"/>
    </xf>
    <xf numFmtId="0" fontId="17" fillId="11" borderId="0" xfId="7" applyFont="1" applyFill="1" applyAlignment="1">
      <alignment horizontal="center" vertical="top" wrapText="1"/>
    </xf>
    <xf numFmtId="4" fontId="17" fillId="11" borderId="0" xfId="7" applyNumberFormat="1" applyFont="1" applyFill="1" applyAlignment="1">
      <alignment horizontal="center"/>
    </xf>
    <xf numFmtId="0" fontId="86" fillId="11" borderId="0" xfId="7" applyFont="1" applyFill="1" applyAlignment="1">
      <alignment horizontal="center"/>
    </xf>
    <xf numFmtId="4" fontId="86" fillId="11" borderId="0" xfId="7" applyNumberFormat="1" applyFont="1" applyFill="1" applyAlignment="1">
      <alignment horizontal="center"/>
    </xf>
    <xf numFmtId="0" fontId="86" fillId="11" borderId="0" xfId="7" quotePrefix="1" applyFont="1" applyFill="1" applyAlignment="1">
      <alignment horizontal="center" vertical="top"/>
    </xf>
    <xf numFmtId="0" fontId="86" fillId="19" borderId="0" xfId="7" quotePrefix="1" applyFont="1" applyFill="1" applyAlignment="1">
      <alignment horizontal="center" vertical="top"/>
    </xf>
    <xf numFmtId="0" fontId="92" fillId="19" borderId="0" xfId="7" quotePrefix="1" applyFont="1" applyFill="1" applyAlignment="1">
      <alignment horizontal="center" vertical="top"/>
    </xf>
    <xf numFmtId="0" fontId="86" fillId="18" borderId="0" xfId="7" applyFont="1" applyFill="1" applyAlignment="1">
      <alignment horizontal="center"/>
    </xf>
    <xf numFmtId="4" fontId="86" fillId="18" borderId="0" xfId="7" applyNumberFormat="1" applyFont="1" applyFill="1" applyAlignment="1">
      <alignment horizontal="center"/>
    </xf>
    <xf numFmtId="0" fontId="86" fillId="18" borderId="0" xfId="7" quotePrefix="1" applyFont="1" applyFill="1" applyAlignment="1">
      <alignment horizontal="center" vertical="top"/>
    </xf>
    <xf numFmtId="0" fontId="86" fillId="0" borderId="0" xfId="23" applyFont="1" applyFill="1" applyAlignment="1">
      <alignment horizontal="center"/>
    </xf>
    <xf numFmtId="0" fontId="86" fillId="0" borderId="0" xfId="12" applyFont="1" applyFill="1" applyAlignment="1">
      <alignment horizontal="center"/>
    </xf>
    <xf numFmtId="0" fontId="86" fillId="0" borderId="0" xfId="7" quotePrefix="1" applyFont="1" applyFill="1" applyAlignment="1">
      <alignment horizontal="center" vertical="top"/>
    </xf>
    <xf numFmtId="0" fontId="86" fillId="0" borderId="0" xfId="7" applyFont="1" applyFill="1" applyAlignment="1">
      <alignment horizontal="justify" vertical="top" wrapText="1"/>
    </xf>
    <xf numFmtId="0" fontId="83" fillId="0" borderId="0" xfId="7" quotePrefix="1" applyFont="1" applyFill="1" applyAlignment="1">
      <alignment horizontal="center" vertical="top"/>
    </xf>
    <xf numFmtId="0" fontId="83" fillId="0" borderId="0" xfId="7" applyFont="1" applyFill="1" applyAlignment="1">
      <alignment horizontal="justify" vertical="top" wrapText="1"/>
    </xf>
    <xf numFmtId="0" fontId="17" fillId="0" borderId="0" xfId="7" applyFont="1" applyFill="1" applyAlignment="1">
      <alignment horizontal="center" vertical="top" wrapText="1"/>
    </xf>
    <xf numFmtId="0" fontId="86" fillId="0" borderId="0" xfId="7" applyFont="1" applyFill="1" applyAlignment="1">
      <alignment horizontal="center"/>
    </xf>
    <xf numFmtId="4" fontId="86" fillId="0" borderId="0" xfId="7" applyNumberFormat="1" applyFont="1" applyFill="1" applyAlignment="1">
      <alignment horizontal="center"/>
    </xf>
    <xf numFmtId="0" fontId="17" fillId="5" borderId="0" xfId="7" applyFont="1" applyFill="1" applyAlignment="1">
      <alignment horizontal="center" vertical="top" wrapText="1"/>
    </xf>
    <xf numFmtId="0" fontId="92" fillId="5" borderId="0" xfId="7" quotePrefix="1" applyFont="1" applyFill="1" applyAlignment="1">
      <alignment horizontal="center" vertical="top"/>
    </xf>
    <xf numFmtId="0" fontId="17" fillId="5" borderId="0" xfId="7" applyFont="1" applyFill="1" applyAlignment="1">
      <alignment horizontal="center" vertical="top"/>
    </xf>
    <xf numFmtId="0" fontId="17" fillId="5" borderId="0" xfId="7" applyFont="1" applyFill="1" applyAlignment="1">
      <alignment horizontal="left" vertical="top" wrapText="1"/>
    </xf>
    <xf numFmtId="170" fontId="83" fillId="19" borderId="0" xfId="12" quotePrefix="1" applyNumberFormat="1" applyFont="1" applyFill="1" applyAlignment="1">
      <alignment horizontal="center" vertical="top"/>
    </xf>
    <xf numFmtId="0" fontId="17" fillId="19" borderId="0" xfId="7" quotePrefix="1" applyFont="1" applyFill="1" applyAlignment="1">
      <alignment horizontal="justify" vertical="top" wrapText="1"/>
    </xf>
    <xf numFmtId="0" fontId="83" fillId="19" borderId="0" xfId="7" applyFont="1" applyFill="1" applyAlignment="1">
      <alignment horizontal="center"/>
    </xf>
    <xf numFmtId="0" fontId="17" fillId="19" borderId="0" xfId="23" applyFont="1" applyFill="1" applyAlignment="1">
      <alignment horizontal="center"/>
    </xf>
    <xf numFmtId="170" fontId="83" fillId="17" borderId="0" xfId="12" quotePrefix="1" applyNumberFormat="1" applyFont="1" applyFill="1" applyAlignment="1">
      <alignment horizontal="center" vertical="top"/>
    </xf>
    <xf numFmtId="0" fontId="17" fillId="17" borderId="0" xfId="7" quotePrefix="1" applyFont="1" applyFill="1" applyAlignment="1">
      <alignment horizontal="justify" vertical="top" wrapText="1"/>
    </xf>
    <xf numFmtId="0" fontId="17" fillId="17" borderId="0" xfId="23" applyFont="1" applyFill="1" applyAlignment="1">
      <alignment horizontal="center"/>
    </xf>
    <xf numFmtId="170" fontId="83" fillId="5" borderId="0" xfId="12" quotePrefix="1" applyNumberFormat="1" applyFont="1" applyFill="1" applyAlignment="1">
      <alignment horizontal="center" vertical="top"/>
    </xf>
    <xf numFmtId="0" fontId="17" fillId="5" borderId="0" xfId="7" quotePrefix="1" applyFont="1" applyFill="1" applyAlignment="1">
      <alignment horizontal="justify" vertical="top" wrapText="1"/>
    </xf>
    <xf numFmtId="0" fontId="17" fillId="5" borderId="0" xfId="23" applyFont="1" applyFill="1" applyAlignment="1">
      <alignment horizontal="center"/>
    </xf>
    <xf numFmtId="167" fontId="18" fillId="0" borderId="0" xfId="8" applyFont="1" applyAlignment="1">
      <alignment vertical="top"/>
    </xf>
    <xf numFmtId="168" fontId="69" fillId="0" borderId="0" xfId="0" applyNumberFormat="1" applyFont="1" applyAlignment="1">
      <alignment vertical="top"/>
    </xf>
    <xf numFmtId="165" fontId="8" fillId="0" borderId="0" xfId="0" applyNumberFormat="1" applyFont="1" applyAlignment="1">
      <alignment vertical="top"/>
    </xf>
    <xf numFmtId="165" fontId="69" fillId="0" borderId="0" xfId="0" applyNumberFormat="1" applyFont="1" applyAlignment="1">
      <alignment vertical="top"/>
    </xf>
    <xf numFmtId="0" fontId="69" fillId="0" borderId="0" xfId="0" applyFont="1" applyAlignment="1">
      <alignment vertical="top"/>
    </xf>
    <xf numFmtId="0" fontId="7" fillId="5" borderId="16" xfId="1" applyFont="1" applyFill="1" applyBorder="1"/>
    <xf numFmtId="0" fontId="23" fillId="5" borderId="17" xfId="1" applyFont="1" applyFill="1" applyBorder="1"/>
    <xf numFmtId="0" fontId="7" fillId="0" borderId="16" xfId="1" applyFont="1" applyFill="1" applyBorder="1"/>
    <xf numFmtId="0" fontId="23" fillId="0" borderId="17" xfId="1" applyFont="1" applyFill="1" applyBorder="1"/>
    <xf numFmtId="165" fontId="7" fillId="0" borderId="18" xfId="1" applyNumberFormat="1" applyFont="1" applyFill="1" applyBorder="1"/>
    <xf numFmtId="0" fontId="23" fillId="0" borderId="0" xfId="1" applyFont="1" applyFill="1" applyAlignment="1">
      <alignment horizontal="right"/>
    </xf>
    <xf numFmtId="165" fontId="7" fillId="14" borderId="18" xfId="1" quotePrefix="1" applyNumberFormat="1" applyFont="1" applyFill="1" applyBorder="1"/>
    <xf numFmtId="165" fontId="7" fillId="15" borderId="18" xfId="1" applyNumberFormat="1" applyFont="1" applyFill="1" applyBorder="1" applyAlignment="1">
      <alignment vertical="top"/>
    </xf>
    <xf numFmtId="165" fontId="3" fillId="0" borderId="0" xfId="1" applyNumberFormat="1" applyFont="1" applyAlignment="1">
      <alignment vertical="top"/>
    </xf>
    <xf numFmtId="165" fontId="7" fillId="12" borderId="18" xfId="1" applyNumberFormat="1" applyFont="1" applyFill="1" applyBorder="1" applyAlignment="1">
      <alignment vertical="top"/>
    </xf>
    <xf numFmtId="165" fontId="23" fillId="0" borderId="0" xfId="1" applyNumberFormat="1" applyFont="1" applyAlignment="1">
      <alignment vertical="top"/>
    </xf>
    <xf numFmtId="165" fontId="7" fillId="17" borderId="18" xfId="1" applyNumberFormat="1" applyFont="1" applyFill="1" applyBorder="1" applyAlignment="1">
      <alignment vertical="top"/>
    </xf>
    <xf numFmtId="165" fontId="7" fillId="18" borderId="18" xfId="1" applyNumberFormat="1" applyFont="1" applyFill="1" applyBorder="1" applyAlignment="1">
      <alignment vertical="top"/>
    </xf>
    <xf numFmtId="165" fontId="7" fillId="5" borderId="18" xfId="1" applyNumberFormat="1" applyFont="1" applyFill="1" applyBorder="1" applyAlignment="1">
      <alignment vertical="top"/>
    </xf>
    <xf numFmtId="165" fontId="7" fillId="20" borderId="18" xfId="1" applyNumberFormat="1" applyFont="1" applyFill="1" applyBorder="1" applyAlignment="1">
      <alignment vertical="top"/>
    </xf>
    <xf numFmtId="165" fontId="7" fillId="3" borderId="23" xfId="1" applyNumberFormat="1" applyFont="1" applyFill="1" applyBorder="1" applyAlignment="1">
      <alignment vertical="top"/>
    </xf>
    <xf numFmtId="49" fontId="19" fillId="0" borderId="0" xfId="1" applyNumberFormat="1" applyFont="1" applyFill="1" applyAlignment="1">
      <alignment vertical="top" wrapText="1"/>
    </xf>
    <xf numFmtId="0" fontId="6" fillId="0" borderId="0" xfId="1" applyFont="1" applyAlignment="1">
      <alignment horizontal="left" vertical="top"/>
    </xf>
    <xf numFmtId="0" fontId="57" fillId="0" borderId="11" xfId="7" applyFont="1" applyFill="1" applyBorder="1" applyAlignment="1">
      <alignment horizontal="center" vertical="center"/>
    </xf>
    <xf numFmtId="0" fontId="57" fillId="0" borderId="0" xfId="7" applyFont="1" applyFill="1" applyAlignment="1">
      <alignment horizontal="center"/>
    </xf>
    <xf numFmtId="166" fontId="57" fillId="0" borderId="27" xfId="7" applyNumberFormat="1" applyFont="1" applyFill="1" applyBorder="1" applyAlignment="1">
      <alignment horizontal="center"/>
    </xf>
    <xf numFmtId="165" fontId="57" fillId="0" borderId="12" xfId="7" applyNumberFormat="1" applyFont="1" applyFill="1" applyBorder="1" applyAlignment="1">
      <alignment horizontal="center"/>
    </xf>
    <xf numFmtId="0" fontId="40" fillId="0" borderId="0" xfId="7" applyBorder="1"/>
    <xf numFmtId="0" fontId="40" fillId="0" borderId="12" xfId="7" applyBorder="1"/>
    <xf numFmtId="0" fontId="40" fillId="0" borderId="27" xfId="7" applyBorder="1"/>
    <xf numFmtId="0" fontId="57" fillId="0" borderId="0" xfId="0" applyFont="1" applyAlignment="1">
      <alignment horizontal="center" vertical="center"/>
    </xf>
    <xf numFmtId="0" fontId="96" fillId="0" borderId="0" xfId="0" applyFont="1" applyAlignment="1">
      <alignment horizontal="left" vertical="top" wrapText="1"/>
    </xf>
    <xf numFmtId="0" fontId="57" fillId="0" borderId="0" xfId="0" quotePrefix="1" applyFont="1" applyAlignment="1">
      <alignment horizontal="left" vertical="top" wrapText="1"/>
    </xf>
    <xf numFmtId="0" fontId="100" fillId="0" borderId="0" xfId="0" quotePrefix="1" applyFont="1" applyAlignment="1">
      <alignment horizontal="left" vertical="top" wrapText="1"/>
    </xf>
    <xf numFmtId="0" fontId="57" fillId="0" borderId="0" xfId="0" applyFont="1" applyAlignment="1">
      <alignment horizontal="left" vertical="top" wrapText="1"/>
    </xf>
    <xf numFmtId="0" fontId="100" fillId="0" borderId="0" xfId="0" applyFont="1" applyAlignment="1">
      <alignment horizontal="left" vertical="top" wrapText="1"/>
    </xf>
    <xf numFmtId="0" fontId="57" fillId="0" borderId="0" xfId="0" applyFont="1" applyAlignment="1">
      <alignment horizontal="center"/>
    </xf>
    <xf numFmtId="0" fontId="57" fillId="0" borderId="0" xfId="0" quotePrefix="1" applyFont="1" applyAlignment="1">
      <alignment wrapText="1"/>
    </xf>
    <xf numFmtId="0" fontId="103" fillId="0" borderId="0" xfId="0" applyFont="1" applyAlignment="1">
      <alignment wrapText="1"/>
    </xf>
    <xf numFmtId="0" fontId="95" fillId="0" borderId="0" xfId="16" quotePrefix="1" applyFont="1" applyFill="1" applyAlignment="1">
      <alignment horizontal="justify" vertical="top" wrapText="1"/>
    </xf>
    <xf numFmtId="0" fontId="57" fillId="0" borderId="0" xfId="16" quotePrefix="1" applyNumberFormat="1" applyFont="1" applyFill="1" applyAlignment="1">
      <alignment horizontal="justify" vertical="top" wrapText="1"/>
    </xf>
    <xf numFmtId="0" fontId="103" fillId="0" borderId="0" xfId="0" applyFont="1" applyAlignment="1">
      <alignment horizontal="left" vertical="top" wrapText="1"/>
    </xf>
    <xf numFmtId="0" fontId="103" fillId="0" borderId="0" xfId="0" quotePrefix="1" applyFont="1" applyAlignment="1">
      <alignment wrapText="1"/>
    </xf>
    <xf numFmtId="0" fontId="57" fillId="18" borderId="0" xfId="0" applyFont="1" applyFill="1" applyAlignment="1">
      <alignment horizontal="center"/>
    </xf>
    <xf numFmtId="0" fontId="57" fillId="18" borderId="0" xfId="0" quotePrefix="1" applyFont="1" applyFill="1" applyAlignment="1">
      <alignment horizontal="left" vertical="top" wrapText="1"/>
    </xf>
    <xf numFmtId="166" fontId="57" fillId="0" borderId="12" xfId="7" applyNumberFormat="1" applyFont="1" applyFill="1" applyBorder="1" applyAlignment="1">
      <alignment horizontal="center"/>
    </xf>
    <xf numFmtId="0" fontId="100" fillId="0" borderId="0" xfId="0" applyFont="1" applyAlignment="1">
      <alignment horizontal="center"/>
    </xf>
    <xf numFmtId="4" fontId="57" fillId="0" borderId="0" xfId="0" applyNumberFormat="1" applyFont="1" applyAlignment="1">
      <alignment horizontal="center"/>
    </xf>
    <xf numFmtId="0" fontId="57" fillId="10" borderId="0" xfId="0" applyFont="1" applyFill="1" applyAlignment="1">
      <alignment horizontal="center"/>
    </xf>
    <xf numFmtId="0" fontId="57" fillId="10" borderId="0" xfId="0" quotePrefix="1" applyFont="1" applyFill="1" applyAlignment="1">
      <alignment horizontal="left" vertical="top" wrapText="1"/>
    </xf>
    <xf numFmtId="0" fontId="57" fillId="10" borderId="0" xfId="0" applyFont="1" applyFill="1" applyAlignment="1">
      <alignment horizontal="left" vertical="top" wrapText="1"/>
    </xf>
    <xf numFmtId="0" fontId="100" fillId="10" borderId="0" xfId="0" applyFont="1" applyFill="1" applyAlignment="1">
      <alignment horizontal="center"/>
    </xf>
    <xf numFmtId="0" fontId="57" fillId="10" borderId="0" xfId="27" applyFont="1" applyFill="1" applyAlignment="1">
      <alignment vertical="top" wrapText="1"/>
    </xf>
    <xf numFmtId="0" fontId="116" fillId="10" borderId="0" xfId="27" applyFont="1" applyFill="1" applyAlignment="1">
      <alignment vertical="top" wrapText="1"/>
    </xf>
    <xf numFmtId="0" fontId="116" fillId="10" borderId="0" xfId="27" quotePrefix="1" applyFont="1" applyFill="1" applyAlignment="1">
      <alignment vertical="top" wrapText="1"/>
    </xf>
    <xf numFmtId="0" fontId="40" fillId="0" borderId="0" xfId="7" applyFill="1"/>
    <xf numFmtId="165" fontId="57" fillId="0" borderId="11" xfId="0" applyNumberFormat="1" applyFont="1" applyBorder="1" applyAlignment="1">
      <alignment horizontal="center"/>
    </xf>
    <xf numFmtId="0" fontId="56" fillId="18" borderId="0" xfId="0" applyFont="1" applyFill="1" applyAlignment="1">
      <alignment horizontal="center"/>
    </xf>
    <xf numFmtId="4" fontId="57" fillId="18" borderId="0" xfId="0" applyNumberFormat="1" applyFont="1" applyFill="1" applyAlignment="1">
      <alignment horizontal="center"/>
    </xf>
    <xf numFmtId="0" fontId="57" fillId="18" borderId="0" xfId="0" applyFont="1" applyFill="1" applyAlignment="1">
      <alignment horizontal="center" vertical="center"/>
    </xf>
    <xf numFmtId="165" fontId="57" fillId="0" borderId="0" xfId="0" applyNumberFormat="1" applyFont="1" applyAlignment="1">
      <alignment horizontal="center"/>
    </xf>
    <xf numFmtId="0" fontId="101" fillId="0" borderId="0" xfId="0" applyFont="1"/>
    <xf numFmtId="0" fontId="57" fillId="0" borderId="11" xfId="16" quotePrefix="1" applyFont="1" applyFill="1" applyBorder="1" applyAlignment="1">
      <alignment horizontal="center" vertical="top"/>
    </xf>
    <xf numFmtId="0" fontId="57" fillId="0" borderId="0" xfId="0" applyFont="1" applyAlignment="1">
      <alignment horizontal="justify" vertical="top" wrapText="1"/>
    </xf>
    <xf numFmtId="0" fontId="116" fillId="0" borderId="0" xfId="0" applyFont="1"/>
    <xf numFmtId="0" fontId="56" fillId="0" borderId="0" xfId="0" applyFont="1" applyAlignment="1">
      <alignment horizontal="center" vertical="top"/>
    </xf>
    <xf numFmtId="0" fontId="56" fillId="0" borderId="0" xfId="0" applyFont="1" applyAlignment="1">
      <alignment horizontal="left" vertical="top"/>
    </xf>
    <xf numFmtId="49" fontId="116" fillId="0" borderId="0" xfId="29" applyNumberFormat="1" applyFont="1" applyAlignment="1">
      <alignment horizontal="justify" vertical="top" wrapText="1"/>
    </xf>
    <xf numFmtId="0" fontId="57" fillId="0" borderId="0" xfId="23" applyFont="1" applyFill="1" applyAlignment="1">
      <alignment horizontal="center"/>
    </xf>
    <xf numFmtId="0" fontId="57" fillId="0" borderId="0" xfId="25" applyFont="1" applyFill="1" applyAlignment="1">
      <alignment horizontal="center"/>
    </xf>
    <xf numFmtId="16" fontId="57" fillId="10" borderId="11" xfId="16" quotePrefix="1" applyNumberFormat="1" applyFont="1" applyFill="1" applyBorder="1" applyAlignment="1">
      <alignment horizontal="center" vertical="top"/>
    </xf>
    <xf numFmtId="0" fontId="57" fillId="10" borderId="0" xfId="16" applyFont="1" applyFill="1" applyAlignment="1">
      <alignment horizontal="center" vertical="top" wrapText="1"/>
    </xf>
    <xf numFmtId="165" fontId="57" fillId="0" borderId="0" xfId="0" applyNumberFormat="1" applyFont="1" applyFill="1" applyAlignment="1">
      <alignment horizontal="center"/>
    </xf>
    <xf numFmtId="0" fontId="101" fillId="0" borderId="0" xfId="7" applyFont="1" applyFill="1"/>
    <xf numFmtId="0" fontId="57" fillId="10" borderId="11" xfId="16" quotePrefix="1" applyFont="1" applyFill="1" applyBorder="1" applyAlignment="1">
      <alignment horizontal="center" vertical="top"/>
    </xf>
    <xf numFmtId="0" fontId="1" fillId="10" borderId="0" xfId="0" applyFont="1" applyFill="1"/>
    <xf numFmtId="0" fontId="1" fillId="10" borderId="0" xfId="0" applyFont="1" applyFill="1" applyAlignment="1">
      <alignment horizontal="justify" vertical="top" wrapText="1"/>
    </xf>
    <xf numFmtId="0" fontId="0" fillId="10" borderId="0" xfId="0" applyFont="1" applyFill="1" applyAlignment="1">
      <alignment horizontal="justify" vertical="top" wrapText="1"/>
    </xf>
    <xf numFmtId="0" fontId="1" fillId="10" borderId="0" xfId="28" applyFont="1" applyFill="1" applyAlignment="1">
      <alignment horizontal="left" vertical="top" wrapText="1"/>
    </xf>
    <xf numFmtId="0" fontId="57" fillId="10" borderId="0" xfId="0" applyFont="1" applyFill="1" applyAlignment="1">
      <alignment horizontal="justify" vertical="top" wrapText="1"/>
    </xf>
    <xf numFmtId="0" fontId="116" fillId="10" borderId="0" xfId="0" applyFont="1" applyFill="1"/>
    <xf numFmtId="0" fontId="56" fillId="10" borderId="0" xfId="0" applyFont="1" applyFill="1" applyAlignment="1">
      <alignment horizontal="center" vertical="top"/>
    </xf>
    <xf numFmtId="0" fontId="56" fillId="10" borderId="0" xfId="0" applyFont="1" applyFill="1" applyAlignment="1">
      <alignment horizontal="left" vertical="top"/>
    </xf>
    <xf numFmtId="0" fontId="0" fillId="10" borderId="0" xfId="0" applyFill="1" applyAlignment="1">
      <alignment horizontal="justify" vertical="top" wrapText="1"/>
    </xf>
    <xf numFmtId="0" fontId="63" fillId="10" borderId="0" xfId="0" applyFont="1" applyFill="1" applyAlignment="1">
      <alignment horizontal="justify" vertical="top" wrapText="1"/>
    </xf>
    <xf numFmtId="0" fontId="123" fillId="10" borderId="0" xfId="0" applyFont="1" applyFill="1"/>
    <xf numFmtId="0" fontId="40" fillId="10" borderId="0" xfId="0" applyFont="1" applyFill="1" applyAlignment="1">
      <alignment horizontal="justify" vertical="top" wrapText="1"/>
    </xf>
    <xf numFmtId="49" fontId="116" fillId="10" borderId="0" xfId="29" applyNumberFormat="1" applyFont="1" applyFill="1" applyAlignment="1">
      <alignment horizontal="justify" vertical="top" wrapText="1"/>
    </xf>
    <xf numFmtId="0" fontId="95" fillId="10" borderId="0" xfId="16" applyFont="1" applyFill="1" applyAlignment="1">
      <alignment horizontal="justify" vertical="top" wrapText="1"/>
    </xf>
    <xf numFmtId="0" fontId="57" fillId="0" borderId="0" xfId="0" quotePrefix="1" applyFont="1" applyFill="1" applyAlignment="1">
      <alignment horizontal="left" vertical="top" wrapText="1"/>
    </xf>
    <xf numFmtId="0" fontId="57" fillId="0" borderId="0" xfId="0" applyFont="1" applyFill="1" applyAlignment="1">
      <alignment horizontal="center"/>
    </xf>
    <xf numFmtId="0" fontId="0" fillId="0" borderId="0" xfId="0" applyFill="1" applyAlignment="1">
      <alignment horizontal="center"/>
    </xf>
    <xf numFmtId="4" fontId="57" fillId="0" borderId="0" xfId="12" applyNumberFormat="1" applyFont="1" applyFill="1" applyAlignment="1">
      <alignment horizontal="center"/>
    </xf>
    <xf numFmtId="0" fontId="18" fillId="0" borderId="0" xfId="7" quotePrefix="1" applyFont="1" applyAlignment="1">
      <alignment horizontal="center" vertical="top" wrapText="1"/>
    </xf>
    <xf numFmtId="0" fontId="19" fillId="0" borderId="0" xfId="7" applyFont="1" applyAlignment="1">
      <alignment horizontal="center" wrapText="1"/>
    </xf>
    <xf numFmtId="1" fontId="19" fillId="0" borderId="0" xfId="7" applyNumberFormat="1" applyFont="1" applyAlignment="1">
      <alignment horizontal="center" wrapText="1"/>
    </xf>
    <xf numFmtId="167" fontId="19" fillId="0" borderId="0" xfId="8" applyFont="1" applyFill="1" applyAlignment="1">
      <alignment horizontal="center" wrapText="1"/>
    </xf>
    <xf numFmtId="167" fontId="68" fillId="0" borderId="0" xfId="8" applyFont="1" applyAlignment="1">
      <alignment horizontal="center" vertical="center" wrapText="1"/>
    </xf>
    <xf numFmtId="167" fontId="68" fillId="0" borderId="0" xfId="8" applyFont="1" applyAlignment="1">
      <alignment wrapText="1"/>
    </xf>
    <xf numFmtId="0" fontId="6" fillId="0" borderId="0" xfId="1" applyFont="1" applyAlignment="1">
      <alignment horizontal="left" vertical="top"/>
    </xf>
    <xf numFmtId="49" fontId="19" fillId="21" borderId="0" xfId="1" applyNumberFormat="1" applyFont="1" applyFill="1" applyAlignment="1">
      <alignment vertical="top"/>
    </xf>
    <xf numFmtId="49" fontId="19" fillId="21" borderId="0" xfId="1" applyNumberFormat="1" applyFont="1" applyFill="1" applyAlignment="1">
      <alignment horizontal="center" vertical="top"/>
    </xf>
    <xf numFmtId="0" fontId="6" fillId="21" borderId="0" xfId="1" applyFont="1" applyFill="1" applyAlignment="1">
      <alignment horizontal="left" vertical="top"/>
    </xf>
    <xf numFmtId="165" fontId="7" fillId="0" borderId="0" xfId="1" applyNumberFormat="1" applyFont="1" applyFill="1" applyBorder="1" applyAlignment="1">
      <alignment vertical="top"/>
    </xf>
    <xf numFmtId="0" fontId="7" fillId="21" borderId="16" xfId="1" applyFont="1" applyFill="1" applyBorder="1"/>
    <xf numFmtId="0" fontId="23" fillId="21" borderId="17" xfId="1" applyFont="1" applyFill="1" applyBorder="1"/>
    <xf numFmtId="165" fontId="7" fillId="21" borderId="18" xfId="1" applyNumberFormat="1" applyFont="1" applyFill="1" applyBorder="1" applyAlignment="1">
      <alignment vertical="top"/>
    </xf>
    <xf numFmtId="0" fontId="19" fillId="21" borderId="0" xfId="7" applyFont="1" applyFill="1" applyAlignment="1">
      <alignment horizontal="center" vertical="top"/>
    </xf>
    <xf numFmtId="49" fontId="19" fillId="21" borderId="0" xfId="1" applyNumberFormat="1" applyFont="1" applyFill="1" applyAlignment="1">
      <alignment horizontal="left" vertical="top"/>
    </xf>
    <xf numFmtId="49" fontId="19" fillId="21" borderId="0" xfId="1" applyNumberFormat="1" applyFont="1" applyFill="1" applyAlignment="1">
      <alignment horizontal="left"/>
    </xf>
    <xf numFmtId="165" fontId="6" fillId="0" borderId="0" xfId="1" applyNumberFormat="1" applyFont="1" applyAlignment="1">
      <alignment horizontal="left" vertical="top"/>
    </xf>
    <xf numFmtId="165" fontId="6" fillId="0" borderId="0" xfId="1" applyNumberFormat="1" applyFont="1" applyAlignment="1">
      <alignment horizontal="right" vertical="top"/>
    </xf>
    <xf numFmtId="49" fontId="19" fillId="21" borderId="0" xfId="1" applyNumberFormat="1" applyFont="1" applyFill="1" applyAlignment="1">
      <alignment horizontal="right"/>
    </xf>
    <xf numFmtId="0" fontId="19" fillId="21" borderId="0" xfId="1" applyFont="1" applyFill="1" applyAlignment="1">
      <alignment vertical="top"/>
    </xf>
    <xf numFmtId="0" fontId="6" fillId="21" borderId="0" xfId="1" applyFont="1" applyFill="1"/>
    <xf numFmtId="165" fontId="6" fillId="0" borderId="0" xfId="1" applyNumberFormat="1" applyFont="1" applyFill="1" applyBorder="1" applyAlignment="1">
      <alignment vertical="center" wrapText="1"/>
    </xf>
    <xf numFmtId="166" fontId="68" fillId="0" borderId="0" xfId="8" applyNumberFormat="1" applyFont="1" applyAlignment="1">
      <alignment horizontal="right"/>
    </xf>
    <xf numFmtId="166" fontId="19" fillId="0" borderId="0" xfId="8" applyNumberFormat="1" applyFont="1" applyAlignment="1">
      <alignment horizontal="right"/>
    </xf>
    <xf numFmtId="166" fontId="8" fillId="4" borderId="0" xfId="0" applyNumberFormat="1" applyFont="1" applyFill="1" applyAlignment="1">
      <alignment horizontal="center"/>
    </xf>
    <xf numFmtId="166" fontId="19" fillId="0" borderId="0" xfId="8" applyNumberFormat="1" applyFont="1" applyAlignment="1" applyProtection="1">
      <alignment horizontal="right"/>
      <protection locked="0"/>
    </xf>
    <xf numFmtId="166" fontId="68" fillId="0" borderId="0" xfId="8" applyNumberFormat="1" applyFont="1" applyAlignment="1" applyProtection="1">
      <alignment horizontal="right"/>
      <protection locked="0"/>
    </xf>
    <xf numFmtId="166" fontId="68" fillId="19" borderId="0" xfId="8" applyNumberFormat="1" applyFont="1" applyFill="1" applyAlignment="1" applyProtection="1">
      <alignment horizontal="right"/>
      <protection locked="0"/>
    </xf>
    <xf numFmtId="166" fontId="19" fillId="19" borderId="0" xfId="8" applyNumberFormat="1" applyFont="1" applyFill="1" applyAlignment="1">
      <alignment horizontal="right"/>
    </xf>
    <xf numFmtId="166" fontId="68" fillId="19" borderId="0" xfId="8" applyNumberFormat="1" applyFont="1" applyFill="1" applyAlignment="1">
      <alignment horizontal="right"/>
    </xf>
    <xf numFmtId="166" fontId="46" fillId="19" borderId="0" xfId="10" applyNumberFormat="1" applyFont="1" applyFill="1" applyAlignment="1" applyProtection="1">
      <alignment horizontal="center"/>
    </xf>
    <xf numFmtId="166" fontId="46" fillId="0" borderId="0" xfId="10" applyNumberFormat="1" applyFont="1" applyAlignment="1" applyProtection="1">
      <alignment horizontal="center"/>
    </xf>
    <xf numFmtId="166" fontId="46" fillId="19" borderId="0" xfId="7" applyNumberFormat="1" applyFont="1" applyFill="1" applyAlignment="1">
      <alignment horizontal="right"/>
    </xf>
    <xf numFmtId="166" fontId="46" fillId="19" borderId="0" xfId="7" applyNumberFormat="1" applyFont="1" applyFill="1"/>
    <xf numFmtId="166" fontId="46" fillId="19" borderId="0" xfId="10" applyNumberFormat="1" applyFont="1" applyFill="1" applyAlignment="1">
      <alignment horizontal="center"/>
    </xf>
    <xf numFmtId="166" fontId="46" fillId="0" borderId="0" xfId="7" applyNumberFormat="1" applyFont="1" applyAlignment="1">
      <alignment horizontal="right"/>
    </xf>
    <xf numFmtId="166" fontId="46" fillId="0" borderId="0" xfId="10" applyNumberFormat="1" applyFont="1" applyAlignment="1">
      <alignment horizontal="center"/>
    </xf>
    <xf numFmtId="166" fontId="46" fillId="19" borderId="0" xfId="0" applyNumberFormat="1" applyFont="1" applyFill="1" applyAlignment="1" applyProtection="1">
      <alignment horizontal="right"/>
      <protection locked="0"/>
    </xf>
    <xf numFmtId="166" fontId="46" fillId="19" borderId="0" xfId="0" applyNumberFormat="1" applyFont="1" applyFill="1" applyAlignment="1">
      <alignment horizontal="right"/>
    </xf>
    <xf numFmtId="166" fontId="46" fillId="0" borderId="0" xfId="0" applyNumberFormat="1" applyFont="1" applyAlignment="1" applyProtection="1">
      <alignment horizontal="right"/>
      <protection locked="0"/>
    </xf>
    <xf numFmtId="166" fontId="46" fillId="0" borderId="0" xfId="0" applyNumberFormat="1" applyFont="1" applyAlignment="1">
      <alignment horizontal="right"/>
    </xf>
    <xf numFmtId="166" fontId="75" fillId="19" borderId="0" xfId="10" applyNumberFormat="1" applyFont="1" applyFill="1" applyAlignment="1">
      <alignment horizontal="center"/>
    </xf>
    <xf numFmtId="166" fontId="75" fillId="19" borderId="0" xfId="10" applyNumberFormat="1" applyFont="1" applyFill="1" applyAlignment="1" applyProtection="1">
      <alignment horizontal="center"/>
    </xf>
    <xf numFmtId="166" fontId="68" fillId="0" borderId="0" xfId="8" applyNumberFormat="1" applyFont="1" applyAlignment="1" applyProtection="1">
      <alignment horizontal="right" wrapText="1"/>
      <protection locked="0"/>
    </xf>
    <xf numFmtId="166" fontId="68" fillId="0" borderId="0" xfId="7" applyNumberFormat="1" applyFont="1" applyAlignment="1">
      <alignment wrapText="1"/>
    </xf>
    <xf numFmtId="166" fontId="68" fillId="0" borderId="0" xfId="7" applyNumberFormat="1" applyFont="1"/>
    <xf numFmtId="166" fontId="68" fillId="19" borderId="0" xfId="7" applyNumberFormat="1" applyFont="1" applyFill="1"/>
    <xf numFmtId="166" fontId="68" fillId="19" borderId="12" xfId="8" applyNumberFormat="1" applyFont="1" applyFill="1" applyBorder="1" applyAlignment="1">
      <alignment horizontal="right"/>
    </xf>
    <xf numFmtId="166" fontId="69" fillId="0" borderId="0" xfId="8" applyNumberFormat="1" applyFont="1" applyAlignment="1">
      <alignment horizontal="right"/>
    </xf>
    <xf numFmtId="166" fontId="83" fillId="19" borderId="0" xfId="10" applyNumberFormat="1" applyFont="1" applyFill="1" applyAlignment="1" applyProtection="1">
      <alignment horizontal="right"/>
      <protection locked="0"/>
    </xf>
    <xf numFmtId="166" fontId="17" fillId="19" borderId="0" xfId="10" applyNumberFormat="1" applyFont="1" applyFill="1" applyAlignment="1" applyProtection="1">
      <alignment horizontal="right"/>
      <protection locked="0"/>
    </xf>
    <xf numFmtId="166" fontId="67" fillId="0" borderId="0" xfId="8" applyNumberFormat="1" applyFont="1" applyAlignment="1">
      <alignment horizontal="right"/>
    </xf>
    <xf numFmtId="166" fontId="8" fillId="5" borderId="0" xfId="0" applyNumberFormat="1" applyFont="1" applyFill="1" applyAlignment="1">
      <alignment horizontal="right"/>
    </xf>
    <xf numFmtId="166" fontId="18" fillId="0" borderId="0" xfId="8" applyNumberFormat="1" applyFont="1" applyAlignment="1">
      <alignment horizontal="right"/>
    </xf>
    <xf numFmtId="166" fontId="84" fillId="0" borderId="0" xfId="8" applyNumberFormat="1" applyFont="1" applyAlignment="1">
      <alignment horizontal="right"/>
    </xf>
    <xf numFmtId="166" fontId="15" fillId="0" borderId="0" xfId="8" applyNumberFormat="1" applyFont="1" applyAlignment="1">
      <alignment horizontal="right"/>
    </xf>
    <xf numFmtId="166" fontId="8" fillId="0" borderId="0" xfId="0" applyNumberFormat="1" applyFont="1" applyAlignment="1" applyProtection="1">
      <alignment horizontal="center"/>
      <protection locked="0"/>
    </xf>
    <xf numFmtId="166" fontId="8" fillId="0" borderId="0" xfId="0" applyNumberFormat="1" applyFont="1" applyAlignment="1">
      <alignment horizontal="center"/>
    </xf>
    <xf numFmtId="166" fontId="17" fillId="0" borderId="0" xfId="10" applyNumberFormat="1" applyFont="1" applyAlignment="1" applyProtection="1">
      <alignment horizontal="right"/>
      <protection locked="0"/>
    </xf>
    <xf numFmtId="166" fontId="46" fillId="0" borderId="0" xfId="7" applyNumberFormat="1" applyFont="1"/>
    <xf numFmtId="166" fontId="46" fillId="0" borderId="0" xfId="7" applyNumberFormat="1" applyFont="1" applyAlignment="1" applyProtection="1">
      <alignment horizontal="right"/>
      <protection locked="0"/>
    </xf>
    <xf numFmtId="166" fontId="17" fillId="0" borderId="0" xfId="7" applyNumberFormat="1" applyFont="1" applyAlignment="1">
      <alignment horizontal="center"/>
    </xf>
    <xf numFmtId="166" fontId="46" fillId="17" borderId="0" xfId="7" applyNumberFormat="1" applyFont="1" applyFill="1" applyAlignment="1" applyProtection="1">
      <alignment horizontal="right"/>
      <protection locked="0"/>
    </xf>
    <xf numFmtId="166" fontId="75" fillId="17" borderId="0" xfId="10" applyNumberFormat="1" applyFont="1" applyFill="1" applyAlignment="1" applyProtection="1">
      <alignment horizontal="center"/>
    </xf>
    <xf numFmtId="166" fontId="46" fillId="17" borderId="0" xfId="10" applyNumberFormat="1" applyFont="1" applyFill="1" applyAlignment="1" applyProtection="1">
      <alignment horizontal="center"/>
    </xf>
    <xf numFmtId="166" fontId="75" fillId="0" borderId="0" xfId="10" applyNumberFormat="1" applyFont="1" applyAlignment="1" applyProtection="1">
      <alignment horizontal="center"/>
    </xf>
    <xf numFmtId="166" fontId="17" fillId="0" borderId="0" xfId="7" applyNumberFormat="1" applyFont="1" applyAlignment="1" applyProtection="1">
      <alignment horizontal="right"/>
      <protection locked="0"/>
    </xf>
    <xf numFmtId="166" fontId="46" fillId="17" borderId="0" xfId="7" applyNumberFormat="1" applyFont="1" applyFill="1"/>
    <xf numFmtId="166" fontId="46" fillId="0" borderId="0" xfId="10" applyNumberFormat="1" applyFont="1" applyAlignment="1" applyProtection="1">
      <alignment horizontal="center"/>
      <protection locked="0"/>
    </xf>
    <xf numFmtId="166" fontId="17" fillId="17" borderId="0" xfId="10" applyNumberFormat="1" applyFont="1" applyFill="1" applyAlignment="1" applyProtection="1">
      <alignment horizontal="right"/>
      <protection locked="0"/>
    </xf>
    <xf numFmtId="166" fontId="75" fillId="0" borderId="0" xfId="10" applyNumberFormat="1" applyFont="1" applyAlignment="1" applyProtection="1">
      <alignment horizontal="right"/>
      <protection locked="0"/>
    </xf>
    <xf numFmtId="166" fontId="75" fillId="17" borderId="0" xfId="10" applyNumberFormat="1" applyFont="1" applyFill="1" applyAlignment="1" applyProtection="1">
      <alignment horizontal="right"/>
      <protection locked="0"/>
    </xf>
    <xf numFmtId="166" fontId="46" fillId="10" borderId="0" xfId="7" applyNumberFormat="1" applyFont="1" applyFill="1" applyAlignment="1" applyProtection="1">
      <alignment horizontal="right"/>
      <protection locked="0"/>
    </xf>
    <xf numFmtId="166" fontId="46" fillId="10" borderId="0" xfId="7" applyNumberFormat="1" applyFont="1" applyFill="1"/>
    <xf numFmtId="166" fontId="46" fillId="0" borderId="0" xfId="7" applyNumberFormat="1" applyFont="1" applyFill="1" applyAlignment="1" applyProtection="1">
      <alignment horizontal="right"/>
      <protection locked="0"/>
    </xf>
    <xf numFmtId="166" fontId="46" fillId="0" borderId="0" xfId="7" applyNumberFormat="1" applyFont="1" applyFill="1"/>
    <xf numFmtId="166" fontId="75" fillId="18" borderId="0" xfId="10" applyNumberFormat="1" applyFont="1" applyFill="1" applyAlignment="1" applyProtection="1">
      <alignment horizontal="right"/>
      <protection locked="0"/>
    </xf>
    <xf numFmtId="166" fontId="75" fillId="18" borderId="0" xfId="10" applyNumberFormat="1" applyFont="1" applyFill="1" applyAlignment="1" applyProtection="1">
      <alignment horizontal="center"/>
    </xf>
    <xf numFmtId="166" fontId="46" fillId="18" borderId="0" xfId="7" applyNumberFormat="1" applyFont="1" applyFill="1" applyAlignment="1" applyProtection="1">
      <alignment horizontal="right"/>
      <protection locked="0"/>
    </xf>
    <xf numFmtId="166" fontId="46" fillId="18" borderId="0" xfId="7" applyNumberFormat="1" applyFont="1" applyFill="1"/>
    <xf numFmtId="166" fontId="17" fillId="0" borderId="0" xfId="10" applyNumberFormat="1" applyFont="1" applyAlignment="1" applyProtection="1">
      <alignment horizontal="center"/>
    </xf>
    <xf numFmtId="166" fontId="17" fillId="5" borderId="0" xfId="10" applyNumberFormat="1" applyFont="1" applyFill="1" applyAlignment="1" applyProtection="1">
      <alignment horizontal="right"/>
      <protection locked="0"/>
    </xf>
    <xf numFmtId="166" fontId="17" fillId="5" borderId="0" xfId="10" applyNumberFormat="1" applyFont="1" applyFill="1" applyAlignment="1" applyProtection="1">
      <alignment horizontal="center"/>
    </xf>
    <xf numFmtId="166" fontId="83" fillId="0" borderId="0" xfId="10" applyNumberFormat="1" applyFont="1" applyAlignment="1" applyProtection="1">
      <alignment horizontal="right"/>
      <protection locked="0"/>
    </xf>
    <xf numFmtId="166" fontId="85" fillId="0" borderId="0" xfId="7" applyNumberFormat="1" applyFont="1"/>
    <xf numFmtId="166" fontId="86" fillId="0" borderId="0" xfId="10" applyNumberFormat="1" applyFont="1" applyAlignment="1" applyProtection="1">
      <alignment horizontal="right"/>
      <protection locked="0"/>
    </xf>
    <xf numFmtId="166" fontId="87" fillId="0" borderId="0" xfId="7" applyNumberFormat="1" applyFont="1"/>
    <xf numFmtId="166" fontId="46" fillId="5" borderId="0" xfId="7" applyNumberFormat="1" applyFont="1" applyFill="1"/>
    <xf numFmtId="166" fontId="40" fillId="0" borderId="0" xfId="7" applyNumberFormat="1"/>
    <xf numFmtId="166" fontId="86" fillId="0" borderId="0" xfId="13" applyNumberFormat="1" applyFont="1" applyAlignment="1" applyProtection="1">
      <alignment horizontal="right"/>
      <protection locked="0"/>
    </xf>
    <xf numFmtId="166" fontId="86" fillId="0" borderId="0" xfId="7" applyNumberFormat="1" applyFont="1" applyAlignment="1">
      <alignment horizontal="center"/>
    </xf>
    <xf numFmtId="166" fontId="17" fillId="15" borderId="0" xfId="10" applyNumberFormat="1" applyFont="1" applyFill="1" applyAlignment="1" applyProtection="1">
      <alignment horizontal="right"/>
      <protection locked="0"/>
    </xf>
    <xf numFmtId="166" fontId="46" fillId="15" borderId="0" xfId="7" applyNumberFormat="1" applyFont="1" applyFill="1"/>
    <xf numFmtId="166" fontId="46" fillId="0" borderId="0" xfId="7" applyNumberFormat="1" applyFont="1" applyProtection="1">
      <protection locked="0"/>
    </xf>
    <xf numFmtId="166" fontId="17" fillId="11" borderId="0" xfId="10" applyNumberFormat="1" applyFont="1" applyFill="1" applyAlignment="1" applyProtection="1">
      <alignment horizontal="right"/>
      <protection locked="0"/>
    </xf>
    <xf numFmtId="166" fontId="46" fillId="11" borderId="0" xfId="7" applyNumberFormat="1" applyFont="1" applyFill="1"/>
    <xf numFmtId="166" fontId="46" fillId="11" borderId="0" xfId="7" applyNumberFormat="1" applyFont="1" applyFill="1" applyProtection="1">
      <protection locked="0"/>
    </xf>
    <xf numFmtId="166" fontId="86" fillId="0" borderId="0" xfId="13" applyNumberFormat="1" applyFont="1" applyFill="1" applyAlignment="1" applyProtection="1">
      <alignment horizontal="right"/>
      <protection locked="0"/>
    </xf>
    <xf numFmtId="166" fontId="86" fillId="0" borderId="0" xfId="7" applyNumberFormat="1" applyFont="1" applyFill="1" applyAlignment="1">
      <alignment horizontal="center"/>
    </xf>
    <xf numFmtId="166" fontId="17" fillId="0" borderId="0" xfId="10" applyNumberFormat="1" applyFont="1" applyFill="1" applyAlignment="1" applyProtection="1">
      <alignment horizontal="right"/>
      <protection locked="0"/>
    </xf>
    <xf numFmtId="166" fontId="86" fillId="0" borderId="0" xfId="10" applyNumberFormat="1" applyFont="1" applyFill="1" applyAlignment="1" applyProtection="1">
      <alignment horizontal="right"/>
      <protection locked="0"/>
    </xf>
    <xf numFmtId="166" fontId="87" fillId="0" borderId="0" xfId="7" applyNumberFormat="1" applyFont="1" applyFill="1"/>
    <xf numFmtId="166" fontId="86" fillId="18" borderId="0" xfId="10" applyNumberFormat="1" applyFont="1" applyFill="1" applyAlignment="1" applyProtection="1">
      <alignment horizontal="right"/>
      <protection locked="0"/>
    </xf>
    <xf numFmtId="166" fontId="87" fillId="18" borderId="0" xfId="7" applyNumberFormat="1" applyFont="1" applyFill="1"/>
    <xf numFmtId="166" fontId="17" fillId="18" borderId="0" xfId="10" applyNumberFormat="1" applyFont="1" applyFill="1" applyAlignment="1" applyProtection="1">
      <alignment horizontal="right"/>
      <protection locked="0"/>
    </xf>
    <xf numFmtId="166" fontId="17" fillId="5" borderId="0" xfId="7" applyNumberFormat="1" applyFont="1" applyFill="1" applyAlignment="1">
      <alignment horizontal="right"/>
    </xf>
    <xf numFmtId="166" fontId="17" fillId="5" borderId="0" xfId="7" applyNumberFormat="1" applyFont="1" applyFill="1"/>
    <xf numFmtId="166" fontId="17" fillId="5" borderId="0" xfId="10" applyNumberFormat="1" applyFont="1" applyFill="1" applyAlignment="1">
      <alignment horizontal="right"/>
    </xf>
    <xf numFmtId="166" fontId="17" fillId="0" borderId="0" xfId="10" applyNumberFormat="1" applyFont="1" applyAlignment="1">
      <alignment horizontal="right"/>
    </xf>
    <xf numFmtId="166" fontId="17" fillId="0" borderId="0" xfId="7" applyNumberFormat="1" applyFont="1"/>
    <xf numFmtId="166" fontId="17" fillId="0" borderId="0" xfId="10" applyNumberFormat="1" applyFont="1" applyAlignment="1" applyProtection="1">
      <alignment horizontal="right"/>
    </xf>
    <xf numFmtId="166" fontId="6" fillId="5" borderId="0" xfId="0" applyNumberFormat="1" applyFont="1" applyFill="1" applyAlignment="1">
      <alignment horizontal="right"/>
    </xf>
    <xf numFmtId="166" fontId="17" fillId="0" borderId="0" xfId="7" applyNumberFormat="1" applyFont="1" applyAlignment="1">
      <alignment horizontal="right"/>
    </xf>
    <xf numFmtId="166" fontId="57" fillId="0" borderId="27" xfId="0" applyNumberFormat="1" applyFont="1" applyBorder="1" applyAlignment="1">
      <alignment horizontal="center" vertical="center"/>
    </xf>
    <xf numFmtId="166" fontId="57" fillId="0" borderId="12" xfId="0" applyNumberFormat="1" applyFont="1" applyBorder="1" applyAlignment="1">
      <alignment horizontal="center" vertical="center"/>
    </xf>
    <xf numFmtId="166" fontId="96" fillId="0" borderId="12" xfId="12" applyNumberFormat="1" applyFont="1" applyBorder="1" applyAlignment="1">
      <alignment horizontal="center"/>
    </xf>
    <xf numFmtId="166" fontId="57" fillId="0" borderId="15" xfId="0" applyNumberFormat="1" applyFont="1" applyBorder="1" applyAlignment="1">
      <alignment horizontal="center" vertical="center"/>
    </xf>
    <xf numFmtId="166" fontId="57" fillId="0" borderId="29" xfId="0" applyNumberFormat="1" applyFont="1" applyBorder="1" applyAlignment="1">
      <alignment horizontal="center" vertical="center"/>
    </xf>
    <xf numFmtId="166" fontId="57" fillId="0" borderId="27" xfId="25" applyNumberFormat="1" applyFont="1" applyBorder="1" applyAlignment="1">
      <alignment horizontal="center"/>
    </xf>
    <xf numFmtId="166" fontId="57" fillId="0" borderId="12" xfId="25" applyNumberFormat="1" applyFont="1" applyBorder="1" applyAlignment="1">
      <alignment horizontal="center"/>
    </xf>
    <xf numFmtId="166" fontId="100" fillId="0" borderId="27" xfId="25" applyNumberFormat="1" applyFont="1" applyBorder="1" applyAlignment="1">
      <alignment horizontal="center"/>
    </xf>
    <xf numFmtId="166" fontId="100" fillId="0" borderId="12" xfId="25" applyNumberFormat="1" applyFont="1" applyBorder="1" applyAlignment="1">
      <alignment horizontal="center"/>
    </xf>
    <xf numFmtId="166" fontId="57" fillId="0" borderId="27" xfId="0" applyNumberFormat="1" applyFont="1" applyBorder="1" applyAlignment="1">
      <alignment horizontal="center"/>
    </xf>
    <xf numFmtId="166" fontId="57" fillId="0" borderId="12" xfId="0" applyNumberFormat="1" applyFont="1" applyBorder="1" applyAlignment="1">
      <alignment horizontal="center"/>
    </xf>
    <xf numFmtId="166" fontId="57" fillId="18" borderId="27" xfId="25" applyNumberFormat="1" applyFont="1" applyFill="1" applyBorder="1" applyAlignment="1">
      <alignment horizontal="center"/>
    </xf>
    <xf numFmtId="166" fontId="57" fillId="18" borderId="12" xfId="0" applyNumberFormat="1" applyFont="1" applyFill="1" applyBorder="1" applyAlignment="1">
      <alignment horizontal="center"/>
    </xf>
    <xf numFmtId="166" fontId="103" fillId="0" borderId="27" xfId="12" applyNumberFormat="1" applyFont="1" applyBorder="1" applyAlignment="1">
      <alignment horizontal="right"/>
    </xf>
    <xf numFmtId="166" fontId="57" fillId="0" borderId="27" xfId="16" applyNumberFormat="1" applyFont="1" applyFill="1" applyBorder="1" applyAlignment="1">
      <alignment horizontal="right"/>
    </xf>
    <xf numFmtId="166" fontId="57" fillId="0" borderId="12" xfId="16" applyNumberFormat="1" applyFont="1" applyFill="1" applyBorder="1" applyAlignment="1">
      <alignment horizontal="center"/>
    </xf>
    <xf numFmtId="166" fontId="57" fillId="0" borderId="27" xfId="16" applyNumberFormat="1" applyFont="1" applyFill="1" applyBorder="1" applyAlignment="1">
      <alignment horizontal="center"/>
    </xf>
    <xf numFmtId="166" fontId="57" fillId="18" borderId="27" xfId="12" applyNumberFormat="1" applyFont="1" applyFill="1" applyBorder="1" applyAlignment="1">
      <alignment horizontal="center"/>
    </xf>
    <xf numFmtId="166" fontId="57" fillId="18" borderId="12" xfId="12" applyNumberFormat="1" applyFont="1" applyFill="1" applyBorder="1" applyAlignment="1">
      <alignment horizontal="center"/>
    </xf>
    <xf numFmtId="166" fontId="57" fillId="18" borderId="27" xfId="0" applyNumberFormat="1" applyFont="1" applyFill="1" applyBorder="1" applyAlignment="1">
      <alignment horizontal="center"/>
    </xf>
    <xf numFmtId="166" fontId="57" fillId="0" borderId="27" xfId="0" applyNumberFormat="1" applyFont="1" applyFill="1" applyBorder="1" applyAlignment="1">
      <alignment horizontal="center"/>
    </xf>
    <xf numFmtId="166" fontId="57" fillId="0" borderId="12" xfId="0" applyNumberFormat="1" applyFont="1" applyFill="1" applyBorder="1" applyAlignment="1">
      <alignment horizontal="center"/>
    </xf>
    <xf numFmtId="166" fontId="57" fillId="10" borderId="27" xfId="0" applyNumberFormat="1" applyFont="1" applyFill="1" applyBorder="1" applyAlignment="1">
      <alignment horizontal="center"/>
    </xf>
    <xf numFmtId="166" fontId="57" fillId="10" borderId="12" xfId="0" applyNumberFormat="1" applyFont="1" applyFill="1" applyBorder="1" applyAlignment="1">
      <alignment horizontal="center"/>
    </xf>
    <xf numFmtId="166" fontId="100" fillId="0" borderId="27" xfId="0" applyNumberFormat="1" applyFont="1" applyBorder="1" applyAlignment="1">
      <alignment horizontal="center"/>
    </xf>
    <xf numFmtId="166" fontId="100" fillId="0" borderId="12" xfId="0" applyNumberFormat="1" applyFont="1" applyBorder="1" applyAlignment="1">
      <alignment horizontal="center"/>
    </xf>
    <xf numFmtId="166" fontId="57" fillId="10" borderId="11" xfId="16" applyNumberFormat="1" applyFont="1" applyFill="1" applyBorder="1" applyAlignment="1">
      <alignment horizontal="center"/>
    </xf>
    <xf numFmtId="166" fontId="57" fillId="10" borderId="27" xfId="16" applyNumberFormat="1" applyFont="1" applyFill="1" applyBorder="1" applyAlignment="1">
      <alignment horizontal="center"/>
    </xf>
    <xf numFmtId="166" fontId="57" fillId="10" borderId="0" xfId="0" applyNumberFormat="1" applyFont="1" applyFill="1" applyAlignment="1">
      <alignment horizontal="center"/>
    </xf>
    <xf numFmtId="166" fontId="57" fillId="10" borderId="11" xfId="0" applyNumberFormat="1" applyFont="1" applyFill="1" applyBorder="1" applyAlignment="1">
      <alignment horizontal="center"/>
    </xf>
    <xf numFmtId="166" fontId="100" fillId="10" borderId="27" xfId="0" applyNumberFormat="1" applyFont="1" applyFill="1" applyBorder="1" applyAlignment="1">
      <alignment horizontal="center"/>
    </xf>
    <xf numFmtId="166" fontId="100" fillId="10" borderId="12" xfId="0" applyNumberFormat="1" applyFont="1" applyFill="1" applyBorder="1" applyAlignment="1">
      <alignment horizontal="center"/>
    </xf>
    <xf numFmtId="166" fontId="57" fillId="18" borderId="11" xfId="0" applyNumberFormat="1" applyFont="1" applyFill="1" applyBorder="1" applyAlignment="1">
      <alignment horizontal="center"/>
    </xf>
    <xf numFmtId="166" fontId="57" fillId="18" borderId="27" xfId="0" applyNumberFormat="1" applyFont="1" applyFill="1" applyBorder="1" applyAlignment="1">
      <alignment horizontal="center" vertical="center"/>
    </xf>
    <xf numFmtId="166" fontId="57" fillId="18" borderId="12" xfId="0" applyNumberFormat="1" applyFont="1" applyFill="1" applyBorder="1" applyAlignment="1">
      <alignment horizontal="center" vertical="center"/>
    </xf>
    <xf numFmtId="166" fontId="57" fillId="0" borderId="11" xfId="0" applyNumberFormat="1" applyFont="1" applyBorder="1" applyAlignment="1">
      <alignment horizontal="center"/>
    </xf>
    <xf numFmtId="166" fontId="57" fillId="0" borderId="11" xfId="25" applyNumberFormat="1" applyFont="1" applyBorder="1" applyAlignment="1">
      <alignment horizontal="center"/>
    </xf>
    <xf numFmtId="0" fontId="6" fillId="0" borderId="0" xfId="1" applyFont="1" applyAlignment="1">
      <alignment horizontal="left" vertical="top"/>
    </xf>
    <xf numFmtId="0" fontId="6" fillId="0" borderId="0" xfId="1" applyFont="1" applyFill="1"/>
    <xf numFmtId="165" fontId="6" fillId="0" borderId="0" xfId="1" applyNumberFormat="1" applyFont="1" applyFill="1"/>
    <xf numFmtId="0" fontId="6" fillId="0" borderId="0" xfId="1" applyFont="1" applyAlignment="1">
      <alignment horizontal="left" vertical="top"/>
    </xf>
    <xf numFmtId="0" fontId="6" fillId="0" borderId="17" xfId="1" applyFont="1" applyBorder="1" applyAlignment="1">
      <alignment horizontal="left"/>
    </xf>
    <xf numFmtId="0" fontId="6" fillId="0" borderId="18" xfId="1" applyFont="1" applyBorder="1" applyAlignment="1">
      <alignment horizontal="left"/>
    </xf>
    <xf numFmtId="0" fontId="6" fillId="0" borderId="17" xfId="1" applyFont="1" applyBorder="1" applyAlignment="1">
      <alignment horizontal="left" vertical="center" wrapText="1"/>
    </xf>
    <xf numFmtId="0" fontId="6" fillId="0" borderId="18" xfId="1" applyFont="1" applyBorder="1" applyAlignment="1">
      <alignment horizontal="left" vertical="center" wrapText="1"/>
    </xf>
    <xf numFmtId="0" fontId="6" fillId="0" borderId="0" xfId="1" applyFont="1" applyAlignment="1">
      <alignment horizontal="left"/>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4" fillId="0" borderId="7" xfId="1" applyFont="1" applyBorder="1" applyAlignment="1">
      <alignment horizontal="center" vertical="center"/>
    </xf>
    <xf numFmtId="0" fontId="6" fillId="0" borderId="0" xfId="1" applyFont="1" applyAlignment="1">
      <alignment horizontal="left" vertical="top" wrapText="1"/>
    </xf>
    <xf numFmtId="0" fontId="19" fillId="0" borderId="0" xfId="1" quotePrefix="1" applyFont="1" applyAlignment="1">
      <alignment horizontal="left" vertical="top" wrapText="1"/>
    </xf>
    <xf numFmtId="0" fontId="21" fillId="0" borderId="0" xfId="1" applyFont="1" applyAlignment="1">
      <alignment horizontal="left" vertical="top" wrapText="1"/>
    </xf>
    <xf numFmtId="0" fontId="19" fillId="0" borderId="0" xfId="1" applyFont="1" applyAlignment="1">
      <alignment horizontal="left" vertical="top" wrapText="1"/>
    </xf>
    <xf numFmtId="0" fontId="16" fillId="0" borderId="0" xfId="1" applyFont="1" applyAlignment="1">
      <alignment horizontal="left" vertical="top" wrapText="1"/>
    </xf>
    <xf numFmtId="0" fontId="20" fillId="0" borderId="0" xfId="1" applyFont="1" applyAlignment="1">
      <alignment horizontal="left" vertical="top" wrapText="1"/>
    </xf>
    <xf numFmtId="0" fontId="7" fillId="15" borderId="16" xfId="1" applyFont="1" applyFill="1" applyBorder="1" applyAlignment="1">
      <alignment horizontal="left" vertical="top" wrapText="1"/>
    </xf>
    <xf numFmtId="0" fontId="7" fillId="15" borderId="17" xfId="1" applyFont="1" applyFill="1" applyBorder="1" applyAlignment="1">
      <alignment horizontal="left" vertical="top" wrapText="1"/>
    </xf>
    <xf numFmtId="0" fontId="7" fillId="10" borderId="16" xfId="1" applyFont="1" applyFill="1" applyBorder="1" applyAlignment="1">
      <alignment horizontal="left" vertical="top" wrapText="1"/>
    </xf>
    <xf numFmtId="0" fontId="7" fillId="10" borderId="17" xfId="1" applyFont="1" applyFill="1" applyBorder="1" applyAlignment="1">
      <alignment horizontal="left" vertical="top" wrapText="1"/>
    </xf>
    <xf numFmtId="0" fontId="9" fillId="0" borderId="0" xfId="1" applyFont="1" applyAlignment="1">
      <alignment horizontal="left" vertical="top" wrapText="1"/>
    </xf>
    <xf numFmtId="0" fontId="24" fillId="0" borderId="0" xfId="1" applyFont="1" applyAlignment="1">
      <alignment horizontal="left" vertical="top" wrapText="1"/>
    </xf>
    <xf numFmtId="0" fontId="25" fillId="0" borderId="0" xfId="1" applyFont="1" applyAlignment="1">
      <alignment horizontal="left" vertical="top" wrapText="1"/>
    </xf>
    <xf numFmtId="0" fontId="29" fillId="0" borderId="13" xfId="1" applyFont="1" applyBorder="1" applyAlignment="1">
      <alignment horizontal="justify" vertical="top" wrapText="1"/>
    </xf>
    <xf numFmtId="0" fontId="29" fillId="0" borderId="14" xfId="1" applyFont="1" applyBorder="1"/>
    <xf numFmtId="0" fontId="29" fillId="0" borderId="15" xfId="1" applyFont="1" applyBorder="1"/>
    <xf numFmtId="0" fontId="28" fillId="6" borderId="16" xfId="2" applyFont="1" applyFill="1" applyBorder="1"/>
    <xf numFmtId="0" fontId="28" fillId="6" borderId="17" xfId="2" applyFont="1" applyFill="1" applyBorder="1"/>
    <xf numFmtId="0" fontId="28" fillId="6" borderId="18" xfId="2" applyFont="1" applyFill="1" applyBorder="1"/>
    <xf numFmtId="0" fontId="24" fillId="0" borderId="8" xfId="1" applyFont="1" applyBorder="1" applyAlignment="1">
      <alignment horizontal="justify" vertical="top" wrapText="1"/>
    </xf>
    <xf numFmtId="0" fontId="29" fillId="0" borderId="9" xfId="1" applyFont="1" applyBorder="1"/>
    <xf numFmtId="0" fontId="29" fillId="0" borderId="10" xfId="1" applyFont="1" applyBorder="1"/>
    <xf numFmtId="0" fontId="29" fillId="0" borderId="11" xfId="1" applyFont="1" applyBorder="1" applyAlignment="1">
      <alignment horizontal="justify" vertical="top" wrapText="1"/>
    </xf>
    <xf numFmtId="0" fontId="29" fillId="0" borderId="0" xfId="1" applyFont="1"/>
    <xf numFmtId="0" fontId="29" fillId="0" borderId="12" xfId="1" applyFont="1" applyBorder="1"/>
    <xf numFmtId="0" fontId="29" fillId="0" borderId="11" xfId="1" applyFont="1" applyBorder="1" applyAlignment="1">
      <alignment horizontal="left" vertical="top" wrapText="1"/>
    </xf>
    <xf numFmtId="0" fontId="29" fillId="0" borderId="0" xfId="1" applyFont="1" applyAlignment="1">
      <alignment horizontal="left"/>
    </xf>
    <xf numFmtId="0" fontId="29" fillId="0" borderId="12" xfId="1" applyFont="1" applyBorder="1" applyAlignment="1">
      <alignment horizontal="left"/>
    </xf>
    <xf numFmtId="0" fontId="29" fillId="0" borderId="13" xfId="1" applyFont="1" applyBorder="1" applyAlignment="1">
      <alignment horizontal="left" vertical="top" wrapText="1"/>
    </xf>
    <xf numFmtId="0" fontId="29" fillId="0" borderId="14" xfId="1" applyFont="1" applyBorder="1" applyAlignment="1">
      <alignment horizontal="left"/>
    </xf>
    <xf numFmtId="0" fontId="29" fillId="0" borderId="15" xfId="1" applyFont="1" applyBorder="1" applyAlignment="1">
      <alignment horizontal="left"/>
    </xf>
    <xf numFmtId="0" fontId="24" fillId="0" borderId="8" xfId="1" applyFont="1" applyBorder="1" applyAlignment="1">
      <alignment horizontal="left" vertical="top" wrapText="1"/>
    </xf>
    <xf numFmtId="0" fontId="29" fillId="0" borderId="9" xfId="1" applyFont="1" applyBorder="1" applyAlignment="1">
      <alignment horizontal="left"/>
    </xf>
    <xf numFmtId="0" fontId="29" fillId="0" borderId="10" xfId="1" applyFont="1" applyBorder="1" applyAlignment="1">
      <alignment horizontal="left"/>
    </xf>
    <xf numFmtId="0" fontId="24" fillId="0" borderId="11" xfId="1" applyFont="1" applyBorder="1" applyAlignment="1">
      <alignment horizontal="left" vertical="top" wrapText="1"/>
    </xf>
    <xf numFmtId="0" fontId="29" fillId="0" borderId="14" xfId="1" applyFont="1" applyBorder="1" applyAlignment="1">
      <alignment wrapText="1"/>
    </xf>
    <xf numFmtId="0" fontId="29" fillId="0" borderId="15" xfId="1" applyFont="1" applyBorder="1" applyAlignment="1">
      <alignment wrapText="1"/>
    </xf>
    <xf numFmtId="0" fontId="29" fillId="0" borderId="9" xfId="1" applyFont="1" applyBorder="1" applyAlignment="1">
      <alignment wrapText="1"/>
    </xf>
    <xf numFmtId="0" fontId="29" fillId="0" borderId="10" xfId="1" applyFont="1" applyBorder="1" applyAlignment="1">
      <alignment wrapText="1"/>
    </xf>
    <xf numFmtId="0" fontId="29" fillId="0" borderId="0" xfId="1" applyFont="1" applyAlignment="1">
      <alignment wrapText="1"/>
    </xf>
    <xf numFmtId="0" fontId="29" fillId="0" borderId="12" xfId="1" applyFont="1" applyBorder="1" applyAlignment="1">
      <alignment wrapText="1"/>
    </xf>
    <xf numFmtId="0" fontId="39" fillId="0" borderId="8" xfId="1" applyFont="1" applyBorder="1" applyAlignment="1">
      <alignment horizontal="justify" vertical="top" wrapText="1"/>
    </xf>
    <xf numFmtId="0" fontId="29" fillId="0" borderId="9" xfId="1" applyFont="1" applyBorder="1" applyAlignment="1">
      <alignment horizontal="justify" wrapText="1"/>
    </xf>
    <xf numFmtId="0" fontId="29" fillId="0" borderId="10" xfId="1" applyFont="1" applyBorder="1" applyAlignment="1">
      <alignment horizontal="justify" wrapText="1"/>
    </xf>
    <xf numFmtId="0" fontId="24" fillId="0" borderId="11" xfId="1" applyFont="1" applyBorder="1" applyAlignment="1">
      <alignment horizontal="justify" vertical="top" wrapText="1"/>
    </xf>
    <xf numFmtId="49" fontId="30" fillId="0" borderId="16" xfId="3" applyNumberFormat="1" applyFont="1" applyBorder="1" applyAlignment="1" applyProtection="1">
      <alignment horizontal="left" vertical="top" wrapText="1"/>
      <protection locked="0"/>
    </xf>
    <xf numFmtId="0" fontId="30" fillId="0" borderId="17" xfId="1" applyFont="1" applyBorder="1"/>
    <xf numFmtId="0" fontId="30" fillId="0" borderId="18" xfId="1" applyFont="1" applyBorder="1"/>
    <xf numFmtId="0" fontId="6" fillId="5" borderId="25" xfId="1" applyFont="1" applyFill="1" applyBorder="1" applyAlignment="1">
      <alignment horizontal="left" vertical="top"/>
    </xf>
    <xf numFmtId="0" fontId="29" fillId="0" borderId="11" xfId="5" applyFont="1" applyBorder="1" applyAlignment="1">
      <alignment horizontal="left" vertical="top" wrapText="1"/>
    </xf>
    <xf numFmtId="0" fontId="29" fillId="0" borderId="0" xfId="5" applyFont="1" applyAlignment="1">
      <alignment horizontal="left" vertical="top" wrapText="1"/>
    </xf>
    <xf numFmtId="0" fontId="29" fillId="0" borderId="12" xfId="5" applyFont="1" applyBorder="1" applyAlignment="1">
      <alignment horizontal="left" vertical="top" wrapText="1"/>
    </xf>
    <xf numFmtId="0" fontId="29" fillId="0" borderId="13" xfId="5" applyFont="1" applyBorder="1" applyAlignment="1">
      <alignment horizontal="left" vertical="top" wrapText="1"/>
    </xf>
    <xf numFmtId="0" fontId="29" fillId="0" borderId="14" xfId="5" applyFont="1" applyBorder="1" applyAlignment="1">
      <alignment horizontal="left" vertical="top" wrapText="1"/>
    </xf>
    <xf numFmtId="0" fontId="29" fillId="0" borderId="15" xfId="5" applyFont="1" applyBorder="1" applyAlignment="1">
      <alignment horizontal="left" vertical="top" wrapText="1"/>
    </xf>
    <xf numFmtId="0" fontId="29" fillId="0" borderId="0" xfId="1" applyFont="1" applyAlignment="1">
      <alignment horizontal="justify" vertical="top"/>
    </xf>
    <xf numFmtId="0" fontId="29" fillId="0" borderId="12" xfId="1" applyFont="1" applyBorder="1" applyAlignment="1">
      <alignment horizontal="justify" vertical="top"/>
    </xf>
    <xf numFmtId="0" fontId="29" fillId="0" borderId="0" xfId="1" applyFont="1" applyAlignment="1">
      <alignment horizontal="justify"/>
    </xf>
    <xf numFmtId="0" fontId="29" fillId="0" borderId="12" xfId="1" applyFont="1" applyBorder="1" applyAlignment="1">
      <alignment horizontal="justify"/>
    </xf>
    <xf numFmtId="0" fontId="29" fillId="0" borderId="14" xfId="1" applyFont="1" applyBorder="1" applyAlignment="1">
      <alignment horizontal="left" vertical="top" wrapText="1"/>
    </xf>
    <xf numFmtId="0" fontId="29" fillId="0" borderId="15" xfId="1" applyFont="1" applyBorder="1" applyAlignment="1">
      <alignment horizontal="left" vertical="top" wrapText="1"/>
    </xf>
    <xf numFmtId="0" fontId="29" fillId="0" borderId="8" xfId="1" applyFont="1" applyBorder="1" applyAlignment="1">
      <alignment horizontal="justify" vertical="top" wrapText="1"/>
    </xf>
    <xf numFmtId="0" fontId="29" fillId="0" borderId="14" xfId="1" applyFont="1" applyBorder="1" applyAlignment="1">
      <alignment horizontal="justify" vertical="top" wrapText="1"/>
    </xf>
    <xf numFmtId="0" fontId="29" fillId="0" borderId="15" xfId="1" applyFont="1" applyBorder="1" applyAlignment="1">
      <alignment horizontal="justify" vertical="top" wrapText="1"/>
    </xf>
    <xf numFmtId="0" fontId="50" fillId="0" borderId="11" xfId="1" applyFont="1" applyBorder="1" applyAlignment="1">
      <alignment horizontal="justify" vertical="top" wrapText="1"/>
    </xf>
    <xf numFmtId="0" fontId="49" fillId="5" borderId="16" xfId="1" applyFont="1" applyFill="1" applyBorder="1" applyAlignment="1">
      <alignment horizontal="justify" vertical="top" wrapText="1"/>
    </xf>
    <xf numFmtId="0" fontId="49" fillId="5" borderId="17" xfId="1" applyFont="1" applyFill="1" applyBorder="1" applyAlignment="1">
      <alignment horizontal="justify" vertical="top"/>
    </xf>
    <xf numFmtId="0" fontId="49" fillId="5" borderId="18" xfId="1" applyFont="1" applyFill="1" applyBorder="1" applyAlignment="1">
      <alignment horizontal="justify" vertical="top"/>
    </xf>
    <xf numFmtId="0" fontId="50" fillId="0" borderId="0" xfId="1" applyFont="1" applyBorder="1" applyAlignment="1">
      <alignment horizontal="left" vertical="top" wrapText="1"/>
    </xf>
    <xf numFmtId="0" fontId="29" fillId="0" borderId="8" xfId="1" applyFont="1" applyBorder="1" applyAlignment="1">
      <alignment horizontal="left" vertical="center" wrapText="1"/>
    </xf>
    <xf numFmtId="0" fontId="29" fillId="0" borderId="9" xfId="1" applyFont="1" applyBorder="1" applyAlignment="1">
      <alignment horizontal="left" vertical="center" wrapText="1"/>
    </xf>
    <xf numFmtId="0" fontId="29" fillId="0" borderId="10" xfId="1" applyFont="1" applyBorder="1" applyAlignment="1">
      <alignment horizontal="left" vertical="center" wrapText="1"/>
    </xf>
    <xf numFmtId="0" fontId="29" fillId="0" borderId="11" xfId="1" applyFont="1" applyBorder="1" applyAlignment="1">
      <alignment vertical="top" wrapText="1"/>
    </xf>
    <xf numFmtId="0" fontId="24" fillId="0" borderId="0" xfId="1" applyFont="1" applyAlignment="1">
      <alignment vertical="top" wrapText="1"/>
    </xf>
    <xf numFmtId="0" fontId="24" fillId="0" borderId="12" xfId="1" applyFont="1" applyBorder="1" applyAlignment="1">
      <alignment vertical="top" wrapText="1"/>
    </xf>
    <xf numFmtId="0" fontId="29" fillId="0" borderId="13" xfId="1" applyFont="1" applyBorder="1" applyAlignment="1">
      <alignment vertical="top" wrapText="1"/>
    </xf>
    <xf numFmtId="0" fontId="24" fillId="0" borderId="14" xfId="1" applyFont="1" applyBorder="1" applyAlignment="1">
      <alignment vertical="top" wrapText="1"/>
    </xf>
    <xf numFmtId="0" fontId="24" fillId="0" borderId="15" xfId="1" applyFont="1" applyBorder="1" applyAlignment="1">
      <alignment vertical="top" wrapText="1"/>
    </xf>
    <xf numFmtId="0" fontId="51" fillId="0" borderId="9" xfId="1" applyFont="1" applyBorder="1" applyAlignment="1">
      <alignment horizontal="justify" vertical="top" wrapText="1"/>
    </xf>
    <xf numFmtId="0" fontId="51" fillId="0" borderId="10" xfId="1" applyFont="1" applyBorder="1" applyAlignment="1">
      <alignment horizontal="justify" vertical="top" wrapText="1"/>
    </xf>
    <xf numFmtId="3" fontId="29" fillId="0" borderId="11" xfId="1" applyNumberFormat="1" applyFont="1" applyBorder="1" applyAlignment="1">
      <alignment horizontal="justify" vertical="top" wrapText="1"/>
    </xf>
    <xf numFmtId="3" fontId="29" fillId="0" borderId="13" xfId="1" applyNumberFormat="1" applyFont="1" applyBorder="1" applyAlignment="1">
      <alignment horizontal="justify" vertical="top" wrapText="1"/>
    </xf>
    <xf numFmtId="0" fontId="37" fillId="0" borderId="8" xfId="1" applyFont="1" applyBorder="1" applyAlignment="1">
      <alignment horizontal="justify" vertical="top" wrapText="1"/>
    </xf>
    <xf numFmtId="0" fontId="29" fillId="0" borderId="9" xfId="1" applyFont="1" applyBorder="1" applyAlignment="1">
      <alignment horizontal="justify" vertical="top" wrapText="1"/>
    </xf>
    <xf numFmtId="0" fontId="29" fillId="0" borderId="10" xfId="1" applyFont="1" applyBorder="1" applyAlignment="1">
      <alignment horizontal="justify" vertical="top" wrapText="1"/>
    </xf>
    <xf numFmtId="0" fontId="29" fillId="0" borderId="0" xfId="1" applyFont="1" applyAlignment="1">
      <alignment horizontal="justify" vertical="top" wrapText="1"/>
    </xf>
    <xf numFmtId="0" fontId="29" fillId="0" borderId="12" xfId="1" applyFont="1" applyBorder="1" applyAlignment="1">
      <alignment horizontal="justify" vertical="top" wrapText="1"/>
    </xf>
    <xf numFmtId="0" fontId="94" fillId="0" borderId="0" xfId="7" applyFont="1" applyAlignment="1">
      <alignment horizontal="left" vertical="top" wrapText="1"/>
    </xf>
    <xf numFmtId="0" fontId="57" fillId="0" borderId="0" xfId="7" applyFont="1"/>
  </cellXfs>
  <cellStyles count="30">
    <cellStyle name="Dobro 2" xfId="21" xr:uid="{A497764F-C99D-4028-8325-BB57015F8CEA}"/>
    <cellStyle name="Navadno" xfId="0" builtinId="0"/>
    <cellStyle name="Navadno 10" xfId="18" xr:uid="{8827EB9F-650D-4B3B-B38C-5313FD9CD4AE}"/>
    <cellStyle name="Navadno 2" xfId="1" xr:uid="{000A0A40-AAD2-4E15-87E0-E671C29580DD}"/>
    <cellStyle name="Navadno 2 2" xfId="6" xr:uid="{2BDE9E77-79EC-4092-BB09-A42B4A848FA5}"/>
    <cellStyle name="Navadno 2 2 2" xfId="24" xr:uid="{DC9C3B80-3F18-49EF-B794-45382A66BCDB}"/>
    <cellStyle name="Navadno 2 27" xfId="7" xr:uid="{BF1138F8-2CCC-440C-9DC7-1AE188F89D8C}"/>
    <cellStyle name="Navadno 2 3" xfId="8" xr:uid="{7763F8DD-8721-4177-90FB-2DF6DBE3EC04}"/>
    <cellStyle name="Navadno 2 6" xfId="26" xr:uid="{2D7A9713-B544-4A63-992E-40216C5C3769}"/>
    <cellStyle name="Navadno 3" xfId="14" xr:uid="{009868CA-D1CE-414B-A1B6-29B0A4D8561A}"/>
    <cellStyle name="Navadno 4" xfId="27" xr:uid="{D48E15D9-1BFB-45EB-89DE-358A818A221F}"/>
    <cellStyle name="Navadno 9" xfId="28" xr:uid="{DF9E4ACF-4336-4E61-A31C-AA9864AC5CB2}"/>
    <cellStyle name="Navadno_Fin-črn" xfId="22" xr:uid="{E5AC036E-DD51-4CDE-9FFE-EBEE5422EBC2}"/>
    <cellStyle name="Navadno_Fin-črn 2" xfId="20" xr:uid="{46176CDE-285C-4DDA-8B0B-8B8A20DC4E3D}"/>
    <cellStyle name="Navadno_List1" xfId="2" xr:uid="{5BF8B59F-1B82-400F-9742-3863BF6DE99F}"/>
    <cellStyle name="Navadno_popGO.popravljen NL-PZI" xfId="4" xr:uid="{761DCD65-2430-4F92-9557-95AFA07E264E}"/>
    <cellStyle name="Navadno_Popis Terra - strojne" xfId="23" xr:uid="{A5D21AF5-C6EF-4047-B943-382A06D91302}"/>
    <cellStyle name="Navadno_PZI - C - pogodbeni" xfId="3" xr:uid="{2FDADB19-4BFB-4A08-B3EE-0287DF58BD08}"/>
    <cellStyle name="Neutral" xfId="17" xr:uid="{F0178BA2-A599-41E5-A8E1-0B92BCE27947}"/>
    <cellStyle name="Nevtralno 2" xfId="16" xr:uid="{B77A3D39-8C8B-48CE-A5D2-EA92D050940C}"/>
    <cellStyle name="Normal 2" xfId="29" xr:uid="{F754B102-42B2-4195-8463-219BDD02741E}"/>
    <cellStyle name="Normal_02 Popis Vodovod+Kanalizacija" xfId="12" xr:uid="{A0BBC205-01CE-4064-8BCB-F8D5203785BE}"/>
    <cellStyle name="Normal_02 Popis Vodovod+Kanalizacija 2" xfId="25" xr:uid="{6792C06E-8D61-4F08-A6E3-7D99D951278A}"/>
    <cellStyle name="Normal_tesarska dela - streha" xfId="5" xr:uid="{64F52CF4-9E92-4A6F-B594-9BCA47B92BAC}"/>
    <cellStyle name="Note" xfId="19" xr:uid="{C402DA5D-9EF9-4FA9-B7FD-2AE27441B9D3}"/>
    <cellStyle name="Odstotek 2" xfId="15" xr:uid="{083B265A-1282-413D-8BA1-921DEF17383D}"/>
    <cellStyle name="Opomba 2" xfId="11" xr:uid="{321DEB80-BA21-4E38-A833-0724177A9B7B}"/>
    <cellStyle name="Opomba 3" xfId="9" xr:uid="{B3846677-2C97-4268-B105-D0D6F3C39D6D}"/>
    <cellStyle name="Valuta 2" xfId="13" xr:uid="{C69706BD-4579-4370-BF41-7E4966102E1A}"/>
    <cellStyle name="Valuta 4 2" xfId="10" xr:uid="{9090BD79-43B4-49B6-9531-010F7767148B}"/>
  </cellStyles>
  <dxfs count="0"/>
  <tableStyles count="0" defaultTableStyle="TableStyleMedium2" defaultPivotStyle="PivotStyleLight16"/>
  <colors>
    <mruColors>
      <color rgb="FFFDA1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6.xml"/><Relationship Id="rId21" Type="http://schemas.openxmlformats.org/officeDocument/2006/relationships/worksheet" Target="worksheets/sheet21.xml"/><Relationship Id="rId34" Type="http://schemas.openxmlformats.org/officeDocument/2006/relationships/externalLink" Target="externalLinks/externalLink1.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4.xml"/><Relationship Id="rId40" Type="http://schemas.openxmlformats.org/officeDocument/2006/relationships/externalLink" Target="externalLinks/externalLink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2.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oneCellAnchor>
    <xdr:from>
      <xdr:col>0</xdr:col>
      <xdr:colOff>685800</xdr:colOff>
      <xdr:row>2</xdr:row>
      <xdr:rowOff>695325</xdr:rowOff>
    </xdr:from>
    <xdr:ext cx="184731" cy="264560"/>
    <xdr:sp macro="" textlink="">
      <xdr:nvSpPr>
        <xdr:cNvPr id="2" name="PoljeZBesedilom 1">
          <a:extLst>
            <a:ext uri="{FF2B5EF4-FFF2-40B4-BE49-F238E27FC236}">
              <a16:creationId xmlns:a16="http://schemas.microsoft.com/office/drawing/2014/main" id="{22026625-CF2E-4BB6-942E-E08E029AB67C}"/>
            </a:ext>
          </a:extLst>
        </xdr:cNvPr>
        <xdr:cNvSpPr txBox="1"/>
      </xdr:nvSpPr>
      <xdr:spPr>
        <a:xfrm>
          <a:off x="685800" y="113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golobd.I-SISTEMI/Local%20Settings/Temporary%20Internet%20Files/Content.Outlook/YEAKF5RC/TEHNI&#268;NO%20VAROVANJE%20F5%2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01\ZINinTK\LETO%202007\Ponudbe\Zas%20501-600\eurolux_PP%20Polje_5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Documents%20and%20Settings\ana%20filipic\Local%20Settings\Temporary%20Internet%20Files\OLK9E2\SELI&#268;%20bolnica%20celje%20%20115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omazv\Be&#382;igrajski%20dvor\ACAD\PGD-PZI\Poslovni%20prostori\Hotel%20Cerkno\POKI.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J:\MILOS\RAZVOJ\CEJ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J:\DFS\MILOS\RAZVOJ\CEJ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ibe.local\ns1\IN-CORSO\J344\ESECUTIV\DOCUM\MEC\COMPUTI\COMPUTI\Cartel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ž.javljanje A2"/>
      <sheetName val="pož.javljanje A3"/>
      <sheetName val="pož.javljanje C2"/>
      <sheetName val="pož.javljanje C3"/>
      <sheetName val="pož.javljanje C4"/>
      <sheetName val="javljanje CO GARAŽE"/>
      <sheetName val="pož_javljanje GARAŽE"/>
    </sheetNames>
    <sheetDataSet>
      <sheetData sheetId="0" refreshError="1"/>
      <sheetData sheetId="1" refreshError="1"/>
      <sheetData sheetId="2"/>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vodna stran "/>
      <sheetName val="SISTEMI"/>
      <sheetName val="Komercialni pogoji - plačniki"/>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vodna stran"/>
      <sheetName val="specif. POŽAR sklop 2"/>
      <sheetName val="DostReg"/>
      <sheetName val="specif. POŽAR sklop 3"/>
      <sheetName val="komercialna določila"/>
    </sheetNames>
    <sheetDataSet>
      <sheetData sheetId="0"/>
      <sheetData sheetId="1">
        <row r="1">
          <cell r="B1" t="str">
            <v>Zadeva: povpraševanje</v>
          </cell>
        </row>
        <row r="2">
          <cell r="B2" t="str">
            <v>Objekt: Splošna bolnišnica Celje</v>
          </cell>
        </row>
        <row r="4">
          <cell r="B4" t="str">
            <v>POŽAR</v>
          </cell>
        </row>
        <row r="5">
          <cell r="B5" t="str">
            <v>Dobava in montaža:</v>
          </cell>
        </row>
        <row r="6">
          <cell r="B6" t="str">
            <v>OPTODIMNI JAVLJALNIK POŽARA</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apitulacija"/>
      <sheetName val="Svetilna_telesa"/>
      <sheetName val="Vodovni_material"/>
      <sheetName val="Stikalni_bloki"/>
      <sheetName val="Telefon"/>
      <sheetName val="Ozvocenje"/>
      <sheetName val="Pozar"/>
      <sheetName val="RTV"/>
      <sheetName val="Strelovod"/>
    </sheetNames>
    <sheetDataSet>
      <sheetData sheetId="0" refreshError="1">
        <row r="40">
          <cell r="D40">
            <v>1.0548999999999999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HLKL-29-34"/>
      <sheetName val="CEHLKL-6-12"/>
      <sheetName val="CEOGKL-80-60"/>
      <sheetName val="CEDGKL-60-40"/>
      <sheetName val="CENAS-3barg"/>
      <sheetName val="CENAS-6barg"/>
      <sheetName val="CEKO-6BARG"/>
      <sheetName val="CEOK-6BARG"/>
      <sheetName val="CEREK"/>
      <sheetName val="CEPAPREG"/>
      <sheetName val="CEVO"/>
      <sheetName val="CEPAPREG (2)"/>
    </sheetNames>
    <sheetDataSet>
      <sheetData sheetId="0"/>
      <sheetData sheetId="1" refreshError="1">
        <row r="12">
          <cell r="B12" t="str">
            <v>W</v>
          </cell>
          <cell r="C12" t="str">
            <v>m</v>
          </cell>
          <cell r="E12" t="str">
            <v>m/s</v>
          </cell>
          <cell r="F12" t="str">
            <v>m3/h</v>
          </cell>
          <cell r="G12" t="str">
            <v>mm</v>
          </cell>
          <cell r="H12" t="str">
            <v>DN</v>
          </cell>
        </row>
        <row r="13">
          <cell r="B13">
            <v>1337000</v>
          </cell>
          <cell r="C13">
            <v>10</v>
          </cell>
          <cell r="D13">
            <v>18</v>
          </cell>
          <cell r="E13">
            <v>2</v>
          </cell>
          <cell r="F13">
            <v>191.19172215341931</v>
          </cell>
          <cell r="G13">
            <v>183.87528278992957</v>
          </cell>
          <cell r="H13">
            <v>200</v>
          </cell>
        </row>
        <row r="14">
          <cell r="B14">
            <v>1337000</v>
          </cell>
          <cell r="C14" t="str">
            <v>dp =</v>
          </cell>
          <cell r="D14">
            <v>15</v>
          </cell>
          <cell r="E14" t="str">
            <v>kPa</v>
          </cell>
          <cell r="F14">
            <v>191.19172215341931</v>
          </cell>
          <cell r="G14" t="str">
            <v xml:space="preserve"> </v>
          </cell>
          <cell r="H14">
            <v>80</v>
          </cell>
        </row>
        <row r="15">
          <cell r="B15" t="str">
            <v>Regulacijski ventil</v>
          </cell>
          <cell r="E15" t="str">
            <v>V5011R,ML7425A (NC),</v>
          </cell>
          <cell r="G15" t="str">
            <v>DN80, kvs = 100,0 m3/h</v>
          </cell>
        </row>
        <row r="17">
          <cell r="B17">
            <v>2674000</v>
          </cell>
          <cell r="C17">
            <v>10</v>
          </cell>
          <cell r="D17">
            <v>18</v>
          </cell>
          <cell r="E17">
            <v>1.5</v>
          </cell>
          <cell r="F17">
            <v>382.38344430683861</v>
          </cell>
          <cell r="G17">
            <v>300.2670794301925</v>
          </cell>
          <cell r="H17">
            <v>300</v>
          </cell>
        </row>
        <row r="18">
          <cell r="B18">
            <v>2674000</v>
          </cell>
          <cell r="C18" t="str">
            <v>dp =</v>
          </cell>
          <cell r="D18">
            <v>20</v>
          </cell>
          <cell r="E18" t="str">
            <v>kPa</v>
          </cell>
          <cell r="F18">
            <v>382.38344430683861</v>
          </cell>
          <cell r="G18" t="str">
            <v xml:space="preserve"> </v>
          </cell>
          <cell r="H18">
            <v>80</v>
          </cell>
        </row>
        <row r="19">
          <cell r="B19" t="str">
            <v>Regulacijski ventil</v>
          </cell>
          <cell r="E19" t="str">
            <v>V5011R,ML7425A (NC),</v>
          </cell>
          <cell r="G19" t="str">
            <v>DN80, kvs = 100,0 m3/h</v>
          </cell>
        </row>
        <row r="21">
          <cell r="B21">
            <v>368500.00000000006</v>
          </cell>
          <cell r="C21">
            <v>10</v>
          </cell>
          <cell r="D21">
            <v>18</v>
          </cell>
          <cell r="E21">
            <v>1.5</v>
          </cell>
          <cell r="F21">
            <v>52.695699037797326</v>
          </cell>
          <cell r="G21">
            <v>111.46685926052126</v>
          </cell>
          <cell r="H21">
            <v>125</v>
          </cell>
        </row>
        <row r="22">
          <cell r="B22">
            <v>368500.00000000006</v>
          </cell>
          <cell r="C22" t="str">
            <v>dp =</v>
          </cell>
          <cell r="D22">
            <v>20</v>
          </cell>
          <cell r="E22" t="str">
            <v>kPa</v>
          </cell>
          <cell r="F22">
            <v>52.695699037797326</v>
          </cell>
          <cell r="G22" t="str">
            <v xml:space="preserve"> </v>
          </cell>
          <cell r="H22">
            <v>80</v>
          </cell>
        </row>
        <row r="23">
          <cell r="B23" t="str">
            <v>Regulacijski ventil</v>
          </cell>
          <cell r="E23" t="str">
            <v>V5011R,ML7425A (NC),</v>
          </cell>
          <cell r="G23" t="str">
            <v>DN80, kvs = 100,0 m3/h</v>
          </cell>
        </row>
        <row r="26">
          <cell r="B26">
            <v>737000.00000000012</v>
          </cell>
          <cell r="C26">
            <v>10</v>
          </cell>
          <cell r="D26">
            <v>18</v>
          </cell>
          <cell r="E26">
            <v>3</v>
          </cell>
          <cell r="F26">
            <v>105.39139807559465</v>
          </cell>
          <cell r="G26">
            <v>111.46685926052126</v>
          </cell>
          <cell r="H26">
            <v>125</v>
          </cell>
        </row>
        <row r="27">
          <cell r="B27">
            <v>737000.00000000012</v>
          </cell>
          <cell r="C27" t="str">
            <v>dp =</v>
          </cell>
          <cell r="D27">
            <v>20</v>
          </cell>
          <cell r="E27" t="str">
            <v>kPa</v>
          </cell>
          <cell r="F27">
            <v>105.39139807559465</v>
          </cell>
          <cell r="G27" t="str">
            <v xml:space="preserve"> </v>
          </cell>
          <cell r="H27">
            <v>80</v>
          </cell>
        </row>
        <row r="28">
          <cell r="B28" t="str">
            <v>Regulacijski ventil</v>
          </cell>
          <cell r="E28" t="str">
            <v>V5011R,ML7425A (NC),</v>
          </cell>
          <cell r="G28" t="str">
            <v>DN80, kvs = 100,0 m3/h</v>
          </cell>
        </row>
        <row r="994">
          <cell r="B994">
            <v>0</v>
          </cell>
          <cell r="C994" t="str">
            <v>dp =</v>
          </cell>
          <cell r="D994">
            <v>0.1</v>
          </cell>
          <cell r="E994" t="str">
            <v>kPa</v>
          </cell>
          <cell r="F994">
            <v>0</v>
          </cell>
          <cell r="G994" t="str">
            <v xml:space="preserve"> </v>
          </cell>
          <cell r="H994">
            <v>15</v>
          </cell>
        </row>
        <row r="995">
          <cell r="B995" t="str">
            <v>Regulacijski ventil</v>
          </cell>
          <cell r="E995" t="str">
            <v>V5328A DN15, kvs = 0,1 m3/h,</v>
          </cell>
          <cell r="H995" t="str">
            <v>MP 953 A(NO)</v>
          </cell>
        </row>
        <row r="996">
          <cell r="B996">
            <v>1000</v>
          </cell>
          <cell r="C996" t="str">
            <v>dp =</v>
          </cell>
          <cell r="D996">
            <v>0.1</v>
          </cell>
          <cell r="E996" t="str">
            <v>kPa</v>
          </cell>
          <cell r="F996">
            <v>0.14300054012970778</v>
          </cell>
          <cell r="G996" t="str">
            <v xml:space="preserve"> </v>
          </cell>
          <cell r="H996">
            <v>20</v>
          </cell>
        </row>
        <row r="997">
          <cell r="B997" t="str">
            <v>Regulacijski ventil</v>
          </cell>
          <cell r="E997" t="str">
            <v>V5329A DN20, kvs = 6,3 m3/h,</v>
          </cell>
          <cell r="H997" t="str">
            <v>MP 953 A(NO)</v>
          </cell>
        </row>
      </sheetData>
      <sheetData sheetId="2"/>
      <sheetData sheetId="3"/>
      <sheetData sheetId="4"/>
      <sheetData sheetId="5"/>
      <sheetData sheetId="6"/>
      <sheetData sheetId="7"/>
      <sheetData sheetId="8"/>
      <sheetData sheetId="9"/>
      <sheetData sheetId="10"/>
      <sheetData sheetId="1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HLKL-29-34"/>
      <sheetName val="CEHLKL-6-12"/>
      <sheetName val="CEOGKL-80-60"/>
      <sheetName val="CEDGKL-60-40"/>
      <sheetName val="CENAS-3barg"/>
      <sheetName val="CENAS-6barg"/>
      <sheetName val="CEKO-6BARG"/>
      <sheetName val="CEOK-6BARG"/>
      <sheetName val="CEREK"/>
      <sheetName val="CEPAPREG"/>
      <sheetName val="CEVO"/>
      <sheetName val="CEPAPREG (2)"/>
    </sheetNames>
    <sheetDataSet>
      <sheetData sheetId="0"/>
      <sheetData sheetId="1" refreshError="1">
        <row r="12">
          <cell r="B12" t="str">
            <v>W</v>
          </cell>
          <cell r="C12" t="str">
            <v>m</v>
          </cell>
          <cell r="E12" t="str">
            <v>m/s</v>
          </cell>
          <cell r="F12" t="str">
            <v>m3/h</v>
          </cell>
          <cell r="G12" t="str">
            <v>mm</v>
          </cell>
          <cell r="H12" t="str">
            <v>DN</v>
          </cell>
        </row>
        <row r="13">
          <cell r="B13">
            <v>1337000</v>
          </cell>
          <cell r="C13">
            <v>10</v>
          </cell>
          <cell r="D13">
            <v>18</v>
          </cell>
          <cell r="E13">
            <v>2</v>
          </cell>
          <cell r="F13">
            <v>191.19172215341931</v>
          </cell>
          <cell r="G13">
            <v>183.87528278992957</v>
          </cell>
          <cell r="H13">
            <v>200</v>
          </cell>
        </row>
        <row r="14">
          <cell r="B14">
            <v>1337000</v>
          </cell>
          <cell r="C14" t="str">
            <v>dp =</v>
          </cell>
          <cell r="D14">
            <v>15</v>
          </cell>
          <cell r="E14" t="str">
            <v>kPa</v>
          </cell>
          <cell r="F14">
            <v>191.19172215341931</v>
          </cell>
          <cell r="G14" t="str">
            <v xml:space="preserve"> </v>
          </cell>
          <cell r="H14">
            <v>80</v>
          </cell>
        </row>
        <row r="15">
          <cell r="B15" t="str">
            <v>Regulacijski ventil</v>
          </cell>
          <cell r="E15" t="str">
            <v>V5011R,ML7425A (NC),</v>
          </cell>
          <cell r="G15" t="str">
            <v>DN80, kvs = 100,0 m3/h</v>
          </cell>
        </row>
        <row r="17">
          <cell r="B17">
            <v>2674000</v>
          </cell>
          <cell r="C17">
            <v>10</v>
          </cell>
          <cell r="D17">
            <v>18</v>
          </cell>
          <cell r="E17">
            <v>1.5</v>
          </cell>
          <cell r="F17">
            <v>382.38344430683861</v>
          </cell>
          <cell r="G17">
            <v>300.2670794301925</v>
          </cell>
          <cell r="H17">
            <v>300</v>
          </cell>
        </row>
        <row r="18">
          <cell r="B18">
            <v>2674000</v>
          </cell>
          <cell r="C18" t="str">
            <v>dp =</v>
          </cell>
          <cell r="D18">
            <v>20</v>
          </cell>
          <cell r="E18" t="str">
            <v>kPa</v>
          </cell>
          <cell r="F18">
            <v>382.38344430683861</v>
          </cell>
          <cell r="G18" t="str">
            <v xml:space="preserve"> </v>
          </cell>
          <cell r="H18">
            <v>80</v>
          </cell>
        </row>
        <row r="19">
          <cell r="B19" t="str">
            <v>Regulacijski ventil</v>
          </cell>
          <cell r="E19" t="str">
            <v>V5011R,ML7425A (NC),</v>
          </cell>
          <cell r="G19" t="str">
            <v>DN80, kvs = 100,0 m3/h</v>
          </cell>
        </row>
        <row r="21">
          <cell r="B21">
            <v>368500.00000000006</v>
          </cell>
          <cell r="C21">
            <v>10</v>
          </cell>
          <cell r="D21">
            <v>18</v>
          </cell>
          <cell r="E21">
            <v>1.5</v>
          </cell>
          <cell r="F21">
            <v>52.695699037797326</v>
          </cell>
          <cell r="G21">
            <v>111.46685926052126</v>
          </cell>
          <cell r="H21">
            <v>125</v>
          </cell>
        </row>
        <row r="22">
          <cell r="B22">
            <v>368500.00000000006</v>
          </cell>
          <cell r="C22" t="str">
            <v>dp =</v>
          </cell>
          <cell r="D22">
            <v>20</v>
          </cell>
          <cell r="E22" t="str">
            <v>kPa</v>
          </cell>
          <cell r="F22">
            <v>52.695699037797326</v>
          </cell>
          <cell r="G22" t="str">
            <v xml:space="preserve"> </v>
          </cell>
          <cell r="H22">
            <v>80</v>
          </cell>
        </row>
        <row r="23">
          <cell r="B23" t="str">
            <v>Regulacijski ventil</v>
          </cell>
          <cell r="E23" t="str">
            <v>V5011R,ML7425A (NC),</v>
          </cell>
          <cell r="G23" t="str">
            <v>DN80, kvs = 100,0 m3/h</v>
          </cell>
        </row>
        <row r="26">
          <cell r="B26">
            <v>737000.00000000012</v>
          </cell>
          <cell r="C26">
            <v>10</v>
          </cell>
          <cell r="D26">
            <v>18</v>
          </cell>
          <cell r="E26">
            <v>3</v>
          </cell>
          <cell r="F26">
            <v>105.39139807559465</v>
          </cell>
          <cell r="G26">
            <v>111.46685926052126</v>
          </cell>
          <cell r="H26">
            <v>125</v>
          </cell>
        </row>
        <row r="27">
          <cell r="B27">
            <v>737000.00000000012</v>
          </cell>
          <cell r="C27" t="str">
            <v>dp =</v>
          </cell>
          <cell r="D27">
            <v>20</v>
          </cell>
          <cell r="E27" t="str">
            <v>kPa</v>
          </cell>
          <cell r="F27">
            <v>105.39139807559465</v>
          </cell>
          <cell r="G27" t="str">
            <v xml:space="preserve"> </v>
          </cell>
          <cell r="H27">
            <v>80</v>
          </cell>
        </row>
        <row r="28">
          <cell r="B28" t="str">
            <v>Regulacijski ventil</v>
          </cell>
          <cell r="E28" t="str">
            <v>V5011R,ML7425A (NC),</v>
          </cell>
          <cell r="G28" t="str">
            <v>DN80, kvs = 100,0 m3/h</v>
          </cell>
        </row>
        <row r="994">
          <cell r="B994">
            <v>0</v>
          </cell>
          <cell r="C994" t="str">
            <v>dp =</v>
          </cell>
          <cell r="D994">
            <v>0.1</v>
          </cell>
          <cell r="E994" t="str">
            <v>kPa</v>
          </cell>
          <cell r="F994">
            <v>0</v>
          </cell>
          <cell r="G994" t="str">
            <v xml:space="preserve"> </v>
          </cell>
          <cell r="H994">
            <v>15</v>
          </cell>
        </row>
        <row r="995">
          <cell r="B995" t="str">
            <v>Regulacijski ventil</v>
          </cell>
          <cell r="E995" t="str">
            <v>V5328A DN15, kvs = 0,1 m3/h,</v>
          </cell>
          <cell r="H995" t="str">
            <v>MP 953 A(NO)</v>
          </cell>
        </row>
        <row r="996">
          <cell r="B996">
            <v>1000</v>
          </cell>
          <cell r="C996" t="str">
            <v>dp =</v>
          </cell>
          <cell r="D996">
            <v>0.1</v>
          </cell>
          <cell r="E996" t="str">
            <v>kPa</v>
          </cell>
          <cell r="F996">
            <v>0.14300054012970778</v>
          </cell>
          <cell r="G996" t="str">
            <v xml:space="preserve"> </v>
          </cell>
          <cell r="H996">
            <v>20</v>
          </cell>
        </row>
        <row r="997">
          <cell r="B997" t="str">
            <v>Regulacijski ventil</v>
          </cell>
          <cell r="E997" t="str">
            <v>V5329A DN20, kvs = 6,3 m3/h,</v>
          </cell>
          <cell r="H997" t="str">
            <v>MP 953 A(NO)</v>
          </cell>
        </row>
      </sheetData>
      <sheetData sheetId="2"/>
      <sheetData sheetId="3"/>
      <sheetData sheetId="4"/>
      <sheetData sheetId="5"/>
      <sheetData sheetId="6"/>
      <sheetData sheetId="7"/>
      <sheetData sheetId="8"/>
      <sheetData sheetId="9"/>
      <sheetData sheetId="10"/>
      <sheetData sheetId="1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ttocentrale"/>
    </sheetNames>
    <sheetDataSet>
      <sheetData sheetId="0">
        <row r="2">
          <cell r="A2" t="str">
            <v xml:space="preserve"> N. </v>
          </cell>
          <cell r="B2" t="str">
            <v xml:space="preserve">Codice     </v>
          </cell>
          <cell r="D2" t="str">
            <v>Descrizione</v>
          </cell>
          <cell r="E2" t="str">
            <v>Unità di misura</v>
          </cell>
          <cell r="F2" t="str">
            <v>Quantità</v>
          </cell>
          <cell r="G2" t="str">
            <v>Prezzo unitario</v>
          </cell>
          <cell r="H2" t="str">
            <v>Importo</v>
          </cell>
        </row>
        <row r="3">
          <cell r="B3"/>
          <cell r="C3"/>
          <cell r="D3" t="str">
            <v>SOTTOCENTRALE TERMICA</v>
          </cell>
          <cell r="E3"/>
          <cell r="G3"/>
          <cell r="H3"/>
        </row>
        <row r="4">
          <cell r="B4"/>
          <cell r="C4"/>
          <cell r="D4"/>
          <cell r="E4"/>
          <cell r="G4"/>
          <cell r="H4"/>
        </row>
        <row r="5">
          <cell r="A5">
            <v>579071</v>
          </cell>
          <cell r="B5" t="str">
            <v>579. A301</v>
          </cell>
          <cell r="C5">
            <v>0</v>
          </cell>
          <cell r="D5" t="str">
            <v>SCAMBIATORE DI CALORE A PIASTRA</v>
          </cell>
          <cell r="E5">
            <v>0</v>
          </cell>
          <cell r="G5">
            <v>0</v>
          </cell>
          <cell r="H5"/>
        </row>
        <row r="6">
          <cell r="A6">
            <v>579097</v>
          </cell>
          <cell r="B6">
            <v>0</v>
          </cell>
          <cell r="C6" t="str">
            <v>A21</v>
          </cell>
          <cell r="D6" t="str">
            <v xml:space="preserve">- Potenzialità 3488 kW (3000000 kcal/h)       </v>
          </cell>
          <cell r="E6" t="str">
            <v>n.</v>
          </cell>
          <cell r="F6">
            <v>1</v>
          </cell>
          <cell r="G6">
            <v>29500000</v>
          </cell>
          <cell r="H6">
            <v>29500000</v>
          </cell>
        </row>
        <row r="7">
          <cell r="B7"/>
          <cell r="C7"/>
          <cell r="D7"/>
          <cell r="E7"/>
          <cell r="G7"/>
          <cell r="H7"/>
        </row>
        <row r="8">
          <cell r="A8" t="str">
            <v>nd</v>
          </cell>
          <cell r="B8" t="e">
            <v>#N/A</v>
          </cell>
          <cell r="C8" t="e">
            <v>#N/A</v>
          </cell>
          <cell r="D8" t="e">
            <v>#N/A</v>
          </cell>
          <cell r="E8" t="e">
            <v>#N/A</v>
          </cell>
          <cell r="F8">
            <v>1</v>
          </cell>
          <cell r="G8">
            <v>2000000</v>
          </cell>
          <cell r="H8">
            <v>2000000</v>
          </cell>
        </row>
        <row r="9">
          <cell r="B9"/>
          <cell r="C9"/>
          <cell r="D9"/>
          <cell r="E9"/>
          <cell r="G9"/>
          <cell r="H9"/>
        </row>
        <row r="10">
          <cell r="A10" t="str">
            <v>nd</v>
          </cell>
          <cell r="B10" t="e">
            <v>#N/A</v>
          </cell>
          <cell r="C10" t="e">
            <v>#N/A</v>
          </cell>
          <cell r="D10" t="e">
            <v>#N/A</v>
          </cell>
          <cell r="E10" t="e">
            <v>#N/A</v>
          </cell>
          <cell r="F10">
            <v>1</v>
          </cell>
          <cell r="G10">
            <v>17000000</v>
          </cell>
          <cell r="H10">
            <v>17000000</v>
          </cell>
        </row>
        <row r="11">
          <cell r="B11"/>
          <cell r="C11"/>
          <cell r="D11"/>
          <cell r="E11"/>
          <cell r="G11"/>
          <cell r="H11"/>
        </row>
        <row r="12">
          <cell r="A12">
            <v>579398</v>
          </cell>
          <cell r="B12" t="str">
            <v>579.P110</v>
          </cell>
          <cell r="C12">
            <v>0</v>
          </cell>
          <cell r="D12" t="str">
            <v>POMPE CENTRIFUGHE AD ASSE ORIZZONTALE A 1450 g/1'</v>
          </cell>
          <cell r="E12">
            <v>0</v>
          </cell>
          <cell r="G12">
            <v>0</v>
          </cell>
          <cell r="H12"/>
        </row>
        <row r="13">
          <cell r="A13">
            <v>579403</v>
          </cell>
          <cell r="B13">
            <v>0</v>
          </cell>
          <cell r="C13" t="str">
            <v>A4</v>
          </cell>
          <cell r="D13" t="str">
            <v xml:space="preserve">- motore da 1,5 kW; grandezza 80-160      </v>
          </cell>
          <cell r="E13" t="str">
            <v>n.</v>
          </cell>
          <cell r="F13">
            <v>2</v>
          </cell>
          <cell r="G13">
            <v>1200000</v>
          </cell>
          <cell r="H13">
            <v>2400000</v>
          </cell>
        </row>
        <row r="14">
          <cell r="B14"/>
          <cell r="C14"/>
          <cell r="D14"/>
          <cell r="E14"/>
          <cell r="G14"/>
          <cell r="H14"/>
        </row>
        <row r="15">
          <cell r="A15">
            <v>510200</v>
          </cell>
          <cell r="B15" t="str">
            <v>510. A236</v>
          </cell>
          <cell r="C15">
            <v>0</v>
          </cell>
          <cell r="D15" t="str">
            <v>VALVOLA A FARFALLA IN GHISA PN16 TIPO LUG</v>
          </cell>
          <cell r="E15">
            <v>0</v>
          </cell>
          <cell r="G15">
            <v>0</v>
          </cell>
          <cell r="H15"/>
        </row>
        <row r="16">
          <cell r="A16">
            <v>510115</v>
          </cell>
          <cell r="B16">
            <v>0</v>
          </cell>
          <cell r="C16" t="str">
            <v>A9</v>
          </cell>
          <cell r="D16" t="str">
            <v xml:space="preserve">- DN 100       </v>
          </cell>
          <cell r="E16" t="str">
            <v>n°</v>
          </cell>
          <cell r="F16">
            <v>4</v>
          </cell>
          <cell r="G16">
            <v>120000</v>
          </cell>
          <cell r="H16">
            <v>480000</v>
          </cell>
        </row>
        <row r="17">
          <cell r="A17">
            <v>510117</v>
          </cell>
          <cell r="B17">
            <v>0</v>
          </cell>
          <cell r="C17" t="str">
            <v>A11</v>
          </cell>
          <cell r="D17" t="str">
            <v xml:space="preserve">- DN 150       </v>
          </cell>
          <cell r="E17" t="str">
            <v>n°</v>
          </cell>
          <cell r="F17">
            <v>3</v>
          </cell>
          <cell r="G17">
            <v>522000</v>
          </cell>
          <cell r="H17">
            <v>1566000</v>
          </cell>
        </row>
        <row r="18">
          <cell r="B18"/>
          <cell r="C18"/>
          <cell r="D18"/>
          <cell r="E18"/>
          <cell r="G18"/>
          <cell r="H18"/>
        </row>
        <row r="19">
          <cell r="A19">
            <v>510224</v>
          </cell>
          <cell r="B19" t="str">
            <v>510. A275</v>
          </cell>
          <cell r="C19">
            <v>0</v>
          </cell>
          <cell r="D19" t="str">
            <v>FILTRO A CESTELLO ESTRAIBILE IN GHISA PN16</v>
          </cell>
          <cell r="E19">
            <v>0</v>
          </cell>
          <cell r="G19">
            <v>0</v>
          </cell>
          <cell r="H19"/>
        </row>
        <row r="20">
          <cell r="A20">
            <v>510115</v>
          </cell>
          <cell r="B20">
            <v>0</v>
          </cell>
          <cell r="C20" t="str">
            <v>A9</v>
          </cell>
          <cell r="D20" t="str">
            <v xml:space="preserve">- DN 100       </v>
          </cell>
          <cell r="E20" t="str">
            <v>n°</v>
          </cell>
          <cell r="F20">
            <v>2</v>
          </cell>
          <cell r="G20">
            <v>200000</v>
          </cell>
          <cell r="H20">
            <v>400000</v>
          </cell>
        </row>
        <row r="21">
          <cell r="B21"/>
          <cell r="C21"/>
          <cell r="D21"/>
          <cell r="E21"/>
          <cell r="G21"/>
          <cell r="H21"/>
        </row>
        <row r="22">
          <cell r="A22">
            <v>510124</v>
          </cell>
          <cell r="B22" t="str">
            <v>510. A190</v>
          </cell>
          <cell r="C22">
            <v>0</v>
          </cell>
          <cell r="D22" t="str">
            <v>GIUNTO ANTIVIBRANTE IN GOMMA PN10</v>
          </cell>
          <cell r="E22">
            <v>0</v>
          </cell>
          <cell r="G22">
            <v>0</v>
          </cell>
          <cell r="H22"/>
        </row>
        <row r="23">
          <cell r="A23">
            <v>510115</v>
          </cell>
          <cell r="B23">
            <v>0</v>
          </cell>
          <cell r="C23" t="str">
            <v>A9</v>
          </cell>
          <cell r="D23" t="str">
            <v xml:space="preserve">- DN 100       </v>
          </cell>
          <cell r="E23" t="str">
            <v>n°</v>
          </cell>
          <cell r="F23">
            <v>4</v>
          </cell>
          <cell r="G23">
            <v>200000</v>
          </cell>
          <cell r="H23">
            <v>800000</v>
          </cell>
        </row>
        <row r="24">
          <cell r="B24"/>
          <cell r="C24"/>
          <cell r="D24"/>
          <cell r="E24"/>
          <cell r="G24"/>
          <cell r="H24"/>
        </row>
        <row r="25">
          <cell r="A25">
            <v>510230</v>
          </cell>
          <cell r="B25" t="str">
            <v>510. A295</v>
          </cell>
          <cell r="C25">
            <v>0</v>
          </cell>
          <cell r="D25" t="str">
            <v>VALVOLA DI RITEGNO A DISCO PN16</v>
          </cell>
          <cell r="E25">
            <v>0</v>
          </cell>
          <cell r="G25">
            <v>0</v>
          </cell>
          <cell r="H25"/>
        </row>
        <row r="26">
          <cell r="A26">
            <v>510115</v>
          </cell>
          <cell r="B26">
            <v>0</v>
          </cell>
          <cell r="C26" t="str">
            <v>A9</v>
          </cell>
          <cell r="D26" t="str">
            <v xml:space="preserve">- DN 100       </v>
          </cell>
          <cell r="E26" t="str">
            <v>n°</v>
          </cell>
          <cell r="F26">
            <v>2</v>
          </cell>
          <cell r="G26">
            <v>200000</v>
          </cell>
          <cell r="H26">
            <v>400000</v>
          </cell>
        </row>
        <row r="27">
          <cell r="B27"/>
          <cell r="C27"/>
          <cell r="D27"/>
          <cell r="E27"/>
          <cell r="G27"/>
          <cell r="H27"/>
        </row>
        <row r="28">
          <cell r="A28">
            <v>579503</v>
          </cell>
          <cell r="B28" t="str">
            <v>579. V102</v>
          </cell>
          <cell r="C28">
            <v>0</v>
          </cell>
          <cell r="D28" t="str">
            <v>VASO DI ESPANSIONE CHIUSO A MEMBRANA</v>
          </cell>
          <cell r="E28">
            <v>0</v>
          </cell>
          <cell r="G28">
            <v>0</v>
          </cell>
          <cell r="H28"/>
        </row>
        <row r="29">
          <cell r="A29">
            <v>579515</v>
          </cell>
          <cell r="B29">
            <v>0</v>
          </cell>
          <cell r="C29" t="str">
            <v>A11</v>
          </cell>
          <cell r="D29" t="str">
            <v>- Capacità  750 l</v>
          </cell>
          <cell r="E29" t="str">
            <v>n.</v>
          </cell>
          <cell r="F29">
            <v>1</v>
          </cell>
          <cell r="G29">
            <v>1615000</v>
          </cell>
          <cell r="H29">
            <v>1615000</v>
          </cell>
        </row>
        <row r="30">
          <cell r="B30"/>
          <cell r="C30"/>
          <cell r="D30"/>
          <cell r="E30"/>
          <cell r="G30"/>
          <cell r="H30"/>
        </row>
        <row r="31">
          <cell r="A31">
            <v>579170</v>
          </cell>
          <cell r="B31" t="str">
            <v>579. A335</v>
          </cell>
          <cell r="C31">
            <v>0</v>
          </cell>
          <cell r="D31" t="str">
            <v>PRODUTTORE INDIRETTO DI VAPORE AD ACQUA SURRISC</v>
          </cell>
          <cell r="E31">
            <v>0</v>
          </cell>
          <cell r="G31">
            <v>0</v>
          </cell>
          <cell r="H31"/>
        </row>
        <row r="32">
          <cell r="A32">
            <v>579193</v>
          </cell>
          <cell r="B32">
            <v>0</v>
          </cell>
          <cell r="C32" t="str">
            <v>A21</v>
          </cell>
          <cell r="D32" t="str">
            <v xml:space="preserve">- Potenzialità 3488 kW (3000000 kcal/h)       </v>
          </cell>
          <cell r="E32" t="str">
            <v>n.</v>
          </cell>
          <cell r="F32">
            <v>1</v>
          </cell>
          <cell r="G32">
            <v>98605000</v>
          </cell>
          <cell r="H32">
            <v>98605000</v>
          </cell>
        </row>
        <row r="33">
          <cell r="B33"/>
          <cell r="C33"/>
          <cell r="D33"/>
          <cell r="E33"/>
          <cell r="G33"/>
          <cell r="H33"/>
        </row>
        <row r="34">
          <cell r="A34" t="str">
            <v>nd</v>
          </cell>
          <cell r="B34" t="e">
            <v>#N/A</v>
          </cell>
          <cell r="C34" t="e">
            <v>#N/A</v>
          </cell>
          <cell r="D34" t="e">
            <v>#N/A</v>
          </cell>
          <cell r="E34" t="e">
            <v>#N/A</v>
          </cell>
          <cell r="F34">
            <v>1</v>
          </cell>
          <cell r="G34">
            <v>3000000</v>
          </cell>
          <cell r="H34">
            <v>3000000</v>
          </cell>
        </row>
        <row r="35">
          <cell r="B35"/>
          <cell r="C35"/>
          <cell r="D35"/>
          <cell r="E35"/>
          <cell r="G35"/>
          <cell r="H35"/>
        </row>
        <row r="36">
          <cell r="A36">
            <v>510242</v>
          </cell>
          <cell r="B36" t="str">
            <v>510. B429</v>
          </cell>
          <cell r="C36">
            <v>0</v>
          </cell>
          <cell r="D36" t="str">
            <v>VALVOLA A FLUSSO AVV.IN ACCIAIO PN40 CON SOFFIETTO</v>
          </cell>
          <cell r="E36">
            <v>0</v>
          </cell>
          <cell r="G36">
            <v>0</v>
          </cell>
          <cell r="H36"/>
        </row>
        <row r="37">
          <cell r="A37">
            <v>510111</v>
          </cell>
          <cell r="B37">
            <v>0</v>
          </cell>
          <cell r="C37" t="str">
            <v>A5</v>
          </cell>
          <cell r="D37" t="str">
            <v xml:space="preserve">- DN 40       </v>
          </cell>
          <cell r="E37" t="str">
            <v>n°</v>
          </cell>
          <cell r="F37">
            <v>3</v>
          </cell>
          <cell r="G37">
            <v>50000</v>
          </cell>
          <cell r="H37">
            <v>150000</v>
          </cell>
        </row>
        <row r="38">
          <cell r="A38">
            <v>510114</v>
          </cell>
          <cell r="B38">
            <v>0</v>
          </cell>
          <cell r="C38" t="str">
            <v>A8</v>
          </cell>
          <cell r="D38" t="str">
            <v xml:space="preserve">- DN 80       </v>
          </cell>
          <cell r="E38" t="str">
            <v>n°</v>
          </cell>
          <cell r="F38">
            <v>4</v>
          </cell>
          <cell r="G38">
            <v>100000</v>
          </cell>
          <cell r="H38">
            <v>400000</v>
          </cell>
        </row>
        <row r="39">
          <cell r="A39">
            <v>510115</v>
          </cell>
          <cell r="B39">
            <v>0</v>
          </cell>
          <cell r="C39" t="str">
            <v>A9</v>
          </cell>
          <cell r="D39" t="str">
            <v xml:space="preserve">- DN 100       </v>
          </cell>
          <cell r="E39" t="str">
            <v>n°</v>
          </cell>
          <cell r="F39">
            <v>3</v>
          </cell>
          <cell r="G39">
            <v>100000</v>
          </cell>
          <cell r="H39">
            <v>300000</v>
          </cell>
        </row>
        <row r="40">
          <cell r="A40">
            <v>510116</v>
          </cell>
          <cell r="B40">
            <v>0</v>
          </cell>
          <cell r="C40" t="str">
            <v>A10</v>
          </cell>
          <cell r="D40" t="str">
            <v xml:space="preserve">- DN 125       </v>
          </cell>
          <cell r="E40" t="str">
            <v>n°</v>
          </cell>
          <cell r="F40">
            <v>8</v>
          </cell>
          <cell r="G40">
            <v>250000</v>
          </cell>
          <cell r="H40">
            <v>2000000</v>
          </cell>
        </row>
        <row r="41">
          <cell r="B41"/>
          <cell r="C41"/>
          <cell r="D41"/>
          <cell r="E41"/>
          <cell r="G41"/>
          <cell r="H41"/>
        </row>
        <row r="42">
          <cell r="A42">
            <v>510191</v>
          </cell>
          <cell r="B42" t="str">
            <v>510. A226</v>
          </cell>
          <cell r="C42">
            <v>0</v>
          </cell>
          <cell r="D42" t="str">
            <v>VALVOLA A FLUSSO AVV. IN GHISA PN16 CON SOFFIETTO</v>
          </cell>
          <cell r="E42">
            <v>0</v>
          </cell>
          <cell r="G42">
            <v>0</v>
          </cell>
          <cell r="H42"/>
        </row>
        <row r="43">
          <cell r="A43">
            <v>510115</v>
          </cell>
          <cell r="B43">
            <v>0</v>
          </cell>
          <cell r="C43" t="str">
            <v>A9</v>
          </cell>
          <cell r="D43" t="str">
            <v xml:space="preserve">- DN 100       </v>
          </cell>
          <cell r="E43" t="str">
            <v>n°</v>
          </cell>
          <cell r="F43">
            <v>1</v>
          </cell>
          <cell r="G43">
            <v>672000</v>
          </cell>
          <cell r="H43">
            <v>672000</v>
          </cell>
        </row>
        <row r="44">
          <cell r="B44"/>
          <cell r="C44"/>
          <cell r="D44"/>
          <cell r="E44"/>
          <cell r="G44"/>
          <cell r="H44"/>
        </row>
        <row r="45">
          <cell r="A45">
            <v>510212</v>
          </cell>
          <cell r="B45" t="str">
            <v>510. A260</v>
          </cell>
          <cell r="C45">
            <v>0</v>
          </cell>
          <cell r="D45" t="str">
            <v>VALVOLA DI RITEGNO IN GHISA PN16 A FLUSSO AVVIATO</v>
          </cell>
          <cell r="E45">
            <v>0</v>
          </cell>
          <cell r="G45">
            <v>0</v>
          </cell>
          <cell r="H45"/>
        </row>
        <row r="46">
          <cell r="A46">
            <v>510131</v>
          </cell>
          <cell r="B46">
            <v>0</v>
          </cell>
          <cell r="C46" t="str">
            <v>A5</v>
          </cell>
          <cell r="D46" t="str">
            <v xml:space="preserve">- DN 40       </v>
          </cell>
          <cell r="E46" t="str">
            <v>n°</v>
          </cell>
          <cell r="F46">
            <v>1</v>
          </cell>
          <cell r="G46">
            <v>234000</v>
          </cell>
          <cell r="H46">
            <v>234000</v>
          </cell>
        </row>
        <row r="47">
          <cell r="B47"/>
          <cell r="C47"/>
          <cell r="D47"/>
          <cell r="E47"/>
          <cell r="G47"/>
          <cell r="H47"/>
        </row>
        <row r="48">
          <cell r="A48" t="str">
            <v>nd</v>
          </cell>
          <cell r="B48" t="e">
            <v>#N/A</v>
          </cell>
          <cell r="C48" t="e">
            <v>#N/A</v>
          </cell>
          <cell r="D48" t="e">
            <v>#N/A</v>
          </cell>
          <cell r="E48" t="e">
            <v>#N/A</v>
          </cell>
          <cell r="F48">
            <v>2</v>
          </cell>
          <cell r="G48">
            <v>250000</v>
          </cell>
          <cell r="H48">
            <v>500000</v>
          </cell>
        </row>
        <row r="49">
          <cell r="B49"/>
          <cell r="C49"/>
          <cell r="D49"/>
          <cell r="E49"/>
          <cell r="G49"/>
          <cell r="H49"/>
        </row>
        <row r="50">
          <cell r="A50" t="str">
            <v>nd</v>
          </cell>
          <cell r="B50" t="e">
            <v>#N/A</v>
          </cell>
          <cell r="C50" t="e">
            <v>#N/A</v>
          </cell>
          <cell r="D50" t="e">
            <v>#N/A</v>
          </cell>
          <cell r="E50" t="e">
            <v>#N/A</v>
          </cell>
          <cell r="F50">
            <v>4</v>
          </cell>
          <cell r="G50">
            <v>250000</v>
          </cell>
          <cell r="H50">
            <v>1000000</v>
          </cell>
        </row>
        <row r="51">
          <cell r="B51"/>
          <cell r="C51"/>
          <cell r="D51"/>
          <cell r="E51"/>
          <cell r="G51"/>
          <cell r="H51"/>
        </row>
        <row r="52">
          <cell r="A52">
            <v>510287</v>
          </cell>
          <cell r="B52" t="str">
            <v>510. T105</v>
          </cell>
          <cell r="C52">
            <v>0</v>
          </cell>
          <cell r="D52" t="str">
            <v>TUBAZIONI IN ACCIAIO NERO S.S.</v>
          </cell>
          <cell r="E52">
            <v>0</v>
          </cell>
          <cell r="G52">
            <v>0</v>
          </cell>
          <cell r="H52"/>
        </row>
        <row r="53">
          <cell r="A53">
            <v>510289</v>
          </cell>
          <cell r="B53">
            <v>0</v>
          </cell>
          <cell r="C53" t="str">
            <v>A0</v>
          </cell>
          <cell r="D53" t="str">
            <v>- Tubazioni in acciaio nero SS</v>
          </cell>
          <cell r="E53" t="str">
            <v>kg</v>
          </cell>
          <cell r="F53">
            <v>6000</v>
          </cell>
          <cell r="G53">
            <v>6000</v>
          </cell>
          <cell r="H53">
            <v>36000000</v>
          </cell>
        </row>
        <row r="54">
          <cell r="B54"/>
          <cell r="C54"/>
          <cell r="D54"/>
          <cell r="E54"/>
          <cell r="G54"/>
          <cell r="H54"/>
        </row>
        <row r="55">
          <cell r="A55">
            <v>510333</v>
          </cell>
          <cell r="B55" t="str">
            <v>510. X091</v>
          </cell>
          <cell r="C55">
            <v>0</v>
          </cell>
          <cell r="D55" t="str">
            <v>VERNICIATURA ANTIRUGGINE</v>
          </cell>
          <cell r="E55">
            <v>0</v>
          </cell>
          <cell r="G55">
            <v>0</v>
          </cell>
          <cell r="H55"/>
        </row>
        <row r="56">
          <cell r="A56">
            <v>510335</v>
          </cell>
          <cell r="B56">
            <v>0</v>
          </cell>
          <cell r="C56" t="str">
            <v>A0</v>
          </cell>
          <cell r="D56" t="str">
            <v>- Verniciatura antiruggine</v>
          </cell>
          <cell r="E56" t="str">
            <v>m2</v>
          </cell>
          <cell r="F56">
            <v>120</v>
          </cell>
          <cell r="G56">
            <v>14000</v>
          </cell>
          <cell r="H56">
            <v>1680000</v>
          </cell>
        </row>
        <row r="57">
          <cell r="B57"/>
          <cell r="C57"/>
          <cell r="D57"/>
          <cell r="E57"/>
          <cell r="G57"/>
          <cell r="H57"/>
        </row>
        <row r="58">
          <cell r="A58">
            <v>540008</v>
          </cell>
          <cell r="B58" t="str">
            <v>540 A102</v>
          </cell>
          <cell r="C58">
            <v>0</v>
          </cell>
          <cell r="D58" t="str">
            <v>ISOLAMENTO TUBI CALDI CON FINITURA IN ISOGENOPAK</v>
          </cell>
          <cell r="E58">
            <v>0</v>
          </cell>
          <cell r="G58">
            <v>0</v>
          </cell>
          <cell r="H58"/>
        </row>
        <row r="59">
          <cell r="A59">
            <v>540010</v>
          </cell>
          <cell r="B59">
            <v>0</v>
          </cell>
          <cell r="C59" t="str">
            <v>A0</v>
          </cell>
          <cell r="D59" t="str">
            <v xml:space="preserve">- Isolamento tubi caldi con finitura in Isogenopack       </v>
          </cell>
          <cell r="E59" t="str">
            <v>m2</v>
          </cell>
          <cell r="F59">
            <v>175</v>
          </cell>
          <cell r="G59">
            <v>39000</v>
          </cell>
          <cell r="H59">
            <v>6825000</v>
          </cell>
        </row>
        <row r="60">
          <cell r="B60"/>
          <cell r="C60"/>
          <cell r="D60"/>
          <cell r="E60"/>
          <cell r="G60"/>
          <cell r="H60"/>
        </row>
        <row r="61">
          <cell r="A61">
            <v>510287</v>
          </cell>
          <cell r="B61" t="str">
            <v>510. T105</v>
          </cell>
          <cell r="C61">
            <v>0</v>
          </cell>
          <cell r="D61" t="str">
            <v>TUBAZIONI IN ACCIAIO NERO S.S.</v>
          </cell>
          <cell r="E61">
            <v>0</v>
          </cell>
          <cell r="G61">
            <v>0</v>
          </cell>
          <cell r="H61"/>
        </row>
        <row r="62">
          <cell r="A62">
            <v>510289</v>
          </cell>
          <cell r="B62">
            <v>0</v>
          </cell>
          <cell r="C62" t="str">
            <v>A0</v>
          </cell>
          <cell r="D62" t="str">
            <v>- Tubazioni in acciaio nero SS</v>
          </cell>
          <cell r="E62" t="str">
            <v>kg</v>
          </cell>
          <cell r="F62">
            <v>970</v>
          </cell>
          <cell r="G62">
            <v>6000</v>
          </cell>
          <cell r="H62">
            <v>5820000</v>
          </cell>
        </row>
        <row r="63">
          <cell r="B63"/>
          <cell r="C63"/>
          <cell r="D63"/>
          <cell r="E63"/>
          <cell r="G63"/>
          <cell r="H63"/>
        </row>
        <row r="64">
          <cell r="A64">
            <v>510333</v>
          </cell>
          <cell r="B64" t="str">
            <v>510. X091</v>
          </cell>
          <cell r="C64">
            <v>0</v>
          </cell>
          <cell r="D64" t="str">
            <v>VERNICIATURA ANTIRUGGINE</v>
          </cell>
          <cell r="E64">
            <v>0</v>
          </cell>
          <cell r="G64">
            <v>0</v>
          </cell>
          <cell r="H64"/>
        </row>
        <row r="65">
          <cell r="A65">
            <v>510335</v>
          </cell>
          <cell r="B65">
            <v>0</v>
          </cell>
          <cell r="C65" t="str">
            <v>A0</v>
          </cell>
          <cell r="D65" t="str">
            <v>- Verniciatura antiruggine</v>
          </cell>
          <cell r="E65" t="str">
            <v>m2</v>
          </cell>
          <cell r="F65">
            <v>15</v>
          </cell>
          <cell r="G65">
            <v>14000</v>
          </cell>
          <cell r="H65">
            <v>210000</v>
          </cell>
        </row>
        <row r="66">
          <cell r="B66"/>
          <cell r="C66"/>
          <cell r="D66"/>
          <cell r="E66"/>
          <cell r="G66"/>
          <cell r="H66"/>
        </row>
        <row r="67">
          <cell r="A67">
            <v>540008</v>
          </cell>
          <cell r="B67" t="str">
            <v>540 A102</v>
          </cell>
          <cell r="C67">
            <v>0</v>
          </cell>
          <cell r="D67" t="str">
            <v>ISOLAMENTO TUBI CALDI CON FINITURA IN ISOGENOPAK</v>
          </cell>
          <cell r="E67">
            <v>0</v>
          </cell>
          <cell r="G67">
            <v>0</v>
          </cell>
          <cell r="H67"/>
        </row>
        <row r="68">
          <cell r="A68">
            <v>540010</v>
          </cell>
          <cell r="B68">
            <v>0</v>
          </cell>
          <cell r="C68" t="str">
            <v>A0</v>
          </cell>
          <cell r="D68" t="str">
            <v xml:space="preserve">- Isolamento tubi caldi con finitura in Isogenopack       </v>
          </cell>
          <cell r="E68" t="str">
            <v>m2</v>
          </cell>
          <cell r="F68">
            <v>25</v>
          </cell>
          <cell r="G68">
            <v>39000</v>
          </cell>
          <cell r="H68">
            <v>975000</v>
          </cell>
        </row>
        <row r="69">
          <cell r="B69"/>
          <cell r="C69"/>
          <cell r="D69"/>
          <cell r="E69"/>
          <cell r="H69"/>
        </row>
        <row r="70">
          <cell r="A70">
            <v>510287</v>
          </cell>
          <cell r="B70" t="str">
            <v>510. T105</v>
          </cell>
          <cell r="C70">
            <v>0</v>
          </cell>
          <cell r="D70" t="str">
            <v>TUBAZIONI IN ACCIAIO NERO S.S.</v>
          </cell>
          <cell r="E70">
            <v>0</v>
          </cell>
          <cell r="H70"/>
        </row>
        <row r="71">
          <cell r="A71">
            <v>510289</v>
          </cell>
          <cell r="B71">
            <v>0</v>
          </cell>
          <cell r="C71" t="str">
            <v>A0</v>
          </cell>
          <cell r="D71" t="str">
            <v>- Tubazioni in acciaio nero SS</v>
          </cell>
          <cell r="E71" t="str">
            <v>kg</v>
          </cell>
          <cell r="F71">
            <v>3000</v>
          </cell>
          <cell r="G71">
            <v>6000</v>
          </cell>
          <cell r="H71">
            <v>18000000</v>
          </cell>
        </row>
        <row r="72">
          <cell r="B72"/>
          <cell r="C72"/>
          <cell r="D72"/>
          <cell r="E72"/>
          <cell r="H72"/>
        </row>
        <row r="73">
          <cell r="A73">
            <v>510333</v>
          </cell>
          <cell r="B73" t="str">
            <v>510. X091</v>
          </cell>
          <cell r="C73">
            <v>0</v>
          </cell>
          <cell r="D73" t="str">
            <v>VERNICIATURA ANTIRUGGINE</v>
          </cell>
          <cell r="E73">
            <v>0</v>
          </cell>
          <cell r="H73"/>
        </row>
        <row r="74">
          <cell r="A74">
            <v>510335</v>
          </cell>
          <cell r="B74">
            <v>0</v>
          </cell>
          <cell r="C74" t="str">
            <v>A0</v>
          </cell>
          <cell r="D74" t="str">
            <v>- Verniciatura antiruggine</v>
          </cell>
          <cell r="E74" t="str">
            <v>m2</v>
          </cell>
          <cell r="F74">
            <v>65</v>
          </cell>
          <cell r="G74">
            <v>14000</v>
          </cell>
          <cell r="H74">
            <v>910000</v>
          </cell>
        </row>
        <row r="75">
          <cell r="B75"/>
          <cell r="C75"/>
          <cell r="D75"/>
          <cell r="E75"/>
          <cell r="H75"/>
        </row>
        <row r="76">
          <cell r="A76">
            <v>540008</v>
          </cell>
          <cell r="B76" t="str">
            <v>540 A102</v>
          </cell>
          <cell r="C76">
            <v>0</v>
          </cell>
          <cell r="D76" t="str">
            <v>ISOLAMENTO TUBI CALDI CON FINITURA IN ISOGENOPAK</v>
          </cell>
          <cell r="E76">
            <v>0</v>
          </cell>
          <cell r="H76"/>
        </row>
        <row r="77">
          <cell r="A77">
            <v>540010</v>
          </cell>
          <cell r="B77">
            <v>0</v>
          </cell>
          <cell r="C77" t="str">
            <v>A0</v>
          </cell>
          <cell r="D77" t="str">
            <v xml:space="preserve">- Isolamento tubi caldi con finitura in Isogenopack       </v>
          </cell>
          <cell r="E77" t="str">
            <v>m2</v>
          </cell>
          <cell r="F77">
            <v>90</v>
          </cell>
          <cell r="G77">
            <v>39000</v>
          </cell>
          <cell r="H77">
            <v>3510000</v>
          </cell>
        </row>
        <row r="78">
          <cell r="B78"/>
          <cell r="C78"/>
          <cell r="D78"/>
          <cell r="E78"/>
          <cell r="H78"/>
        </row>
        <row r="79">
          <cell r="A79">
            <v>510315</v>
          </cell>
          <cell r="B79" t="str">
            <v>510. X001</v>
          </cell>
          <cell r="C79">
            <v>0</v>
          </cell>
          <cell r="D79" t="str">
            <v>FORMAZIONE SCARICHI E SFOGHI ARIA</v>
          </cell>
          <cell r="E79">
            <v>0</v>
          </cell>
          <cell r="G79">
            <v>0</v>
          </cell>
          <cell r="H79"/>
        </row>
        <row r="80">
          <cell r="A80">
            <v>510317</v>
          </cell>
          <cell r="B80">
            <v>0</v>
          </cell>
          <cell r="C80" t="str">
            <v>A0</v>
          </cell>
          <cell r="D80" t="str">
            <v>- Scarichi e sfoghi aria</v>
          </cell>
          <cell r="E80" t="str">
            <v>n</v>
          </cell>
          <cell r="F80">
            <v>10</v>
          </cell>
          <cell r="G80">
            <v>300000</v>
          </cell>
          <cell r="H80">
            <v>3000000</v>
          </cell>
        </row>
        <row r="81">
          <cell r="B81"/>
          <cell r="C81"/>
          <cell r="D81"/>
          <cell r="E81"/>
          <cell r="G81"/>
          <cell r="H81"/>
        </row>
        <row r="82">
          <cell r="A82">
            <v>510351</v>
          </cell>
          <cell r="B82" t="str">
            <v>510. Z105</v>
          </cell>
          <cell r="C82">
            <v>0</v>
          </cell>
          <cell r="D82" t="str">
            <v>TERMOMETRO</v>
          </cell>
          <cell r="E82">
            <v>0</v>
          </cell>
          <cell r="G82">
            <v>0</v>
          </cell>
          <cell r="H82"/>
        </row>
        <row r="83">
          <cell r="A83">
            <v>510353</v>
          </cell>
          <cell r="B83">
            <v>0</v>
          </cell>
          <cell r="C83" t="str">
            <v>A0</v>
          </cell>
          <cell r="D83" t="str">
            <v xml:space="preserve">- Termometro in opera       </v>
          </cell>
          <cell r="E83" t="str">
            <v>n</v>
          </cell>
          <cell r="F83">
            <v>8</v>
          </cell>
          <cell r="G83">
            <v>58000</v>
          </cell>
          <cell r="H83">
            <v>464000</v>
          </cell>
        </row>
        <row r="84">
          <cell r="B84"/>
          <cell r="C84"/>
          <cell r="D84"/>
          <cell r="E84"/>
          <cell r="G84"/>
          <cell r="H84"/>
        </row>
        <row r="85">
          <cell r="A85">
            <v>510354</v>
          </cell>
          <cell r="B85" t="str">
            <v>510. Z110</v>
          </cell>
          <cell r="C85">
            <v>0</v>
          </cell>
          <cell r="D85" t="str">
            <v>MANOMETRO</v>
          </cell>
          <cell r="E85">
            <v>0</v>
          </cell>
          <cell r="G85">
            <v>0</v>
          </cell>
          <cell r="H85"/>
        </row>
        <row r="86">
          <cell r="A86">
            <v>510356</v>
          </cell>
          <cell r="B86">
            <v>0</v>
          </cell>
          <cell r="C86" t="str">
            <v>A0</v>
          </cell>
          <cell r="D86" t="str">
            <v xml:space="preserve">- Manometro in opera .      </v>
          </cell>
          <cell r="E86" t="str">
            <v>n</v>
          </cell>
          <cell r="F86">
            <v>5</v>
          </cell>
          <cell r="G86">
            <v>92000</v>
          </cell>
          <cell r="H86">
            <v>460000</v>
          </cell>
        </row>
        <row r="87">
          <cell r="B87"/>
          <cell r="C87"/>
          <cell r="D87"/>
          <cell r="E87"/>
          <cell r="G87"/>
          <cell r="H87"/>
        </row>
        <row r="88">
          <cell r="A88">
            <v>510294</v>
          </cell>
          <cell r="B88" t="str">
            <v>510. T205</v>
          </cell>
          <cell r="C88">
            <v>0</v>
          </cell>
          <cell r="D88" t="str">
            <v>TUBAZIONI IN ACCIAIO ZINCATO</v>
          </cell>
          <cell r="E88">
            <v>0</v>
          </cell>
          <cell r="G88">
            <v>0</v>
          </cell>
          <cell r="H88"/>
        </row>
        <row r="89">
          <cell r="A89">
            <v>510296</v>
          </cell>
          <cell r="B89">
            <v>0</v>
          </cell>
          <cell r="C89" t="str">
            <v>A0</v>
          </cell>
          <cell r="D89" t="str">
            <v xml:space="preserve">- Tubazioni in acciaio zincato      </v>
          </cell>
          <cell r="E89" t="str">
            <v>kg</v>
          </cell>
          <cell r="F89">
            <v>350</v>
          </cell>
          <cell r="G89">
            <v>6500</v>
          </cell>
          <cell r="H89">
            <v>2275000</v>
          </cell>
        </row>
        <row r="90">
          <cell r="B90"/>
          <cell r="C90"/>
          <cell r="D90"/>
          <cell r="E90"/>
          <cell r="G90"/>
          <cell r="H90"/>
        </row>
        <row r="91">
          <cell r="A91">
            <v>540099</v>
          </cell>
          <cell r="B91" t="str">
            <v>540 A131</v>
          </cell>
          <cell r="C91">
            <v>0</v>
          </cell>
          <cell r="D91" t="str">
            <v>ISOLAMENTO TUBAZIONI CON GUAINE FLESSIBILI</v>
          </cell>
          <cell r="E91">
            <v>0</v>
          </cell>
          <cell r="G91">
            <v>0</v>
          </cell>
          <cell r="H91"/>
        </row>
        <row r="92">
          <cell r="A92">
            <v>540101</v>
          </cell>
          <cell r="B92">
            <v>0</v>
          </cell>
          <cell r="C92" t="str">
            <v>A0</v>
          </cell>
          <cell r="D92" t="str">
            <v xml:space="preserve">- Isolamento tubazioni con guaine flessibili       </v>
          </cell>
          <cell r="E92" t="str">
            <v>m2</v>
          </cell>
          <cell r="F92">
            <v>30</v>
          </cell>
          <cell r="G92">
            <v>48000</v>
          </cell>
          <cell r="H92">
            <v>1440000</v>
          </cell>
        </row>
        <row r="93">
          <cell r="B93"/>
          <cell r="C93"/>
          <cell r="D93"/>
          <cell r="E93"/>
          <cell r="G93"/>
          <cell r="H93"/>
        </row>
        <row r="94">
          <cell r="A94">
            <v>579098</v>
          </cell>
          <cell r="B94" t="str">
            <v>579. A315</v>
          </cell>
          <cell r="C94">
            <v>0</v>
          </cell>
          <cell r="D94" t="str">
            <v>SCAMBIATORE DI CALORE ACQUA SURRISC/ACQUA CALDA</v>
          </cell>
          <cell r="E94">
            <v>0</v>
          </cell>
          <cell r="G94">
            <v>0</v>
          </cell>
          <cell r="H94"/>
        </row>
        <row r="95">
          <cell r="A95">
            <v>579115</v>
          </cell>
          <cell r="B95">
            <v>0</v>
          </cell>
          <cell r="C95" t="str">
            <v>A15</v>
          </cell>
          <cell r="D95" t="str">
            <v xml:space="preserve">- Potenzialità 1744 kW (1500000 kcal/h)       </v>
          </cell>
          <cell r="E95" t="str">
            <v>n.</v>
          </cell>
          <cell r="F95">
            <v>1</v>
          </cell>
          <cell r="G95">
            <v>1500000</v>
          </cell>
          <cell r="H95">
            <v>1500000</v>
          </cell>
        </row>
        <row r="96">
          <cell r="B96"/>
          <cell r="C96"/>
          <cell r="D96"/>
          <cell r="E96"/>
          <cell r="G96"/>
          <cell r="H96"/>
        </row>
        <row r="97">
          <cell r="A97" t="str">
            <v>nd</v>
          </cell>
          <cell r="B97" t="e">
            <v>#N/A</v>
          </cell>
          <cell r="C97" t="e">
            <v>#N/A</v>
          </cell>
          <cell r="D97" t="e">
            <v>#N/A</v>
          </cell>
          <cell r="E97" t="e">
            <v>#N/A</v>
          </cell>
          <cell r="F97">
            <v>1</v>
          </cell>
          <cell r="G97">
            <v>2000000</v>
          </cell>
          <cell r="H97">
            <v>2000000</v>
          </cell>
        </row>
        <row r="98">
          <cell r="B98"/>
          <cell r="C98"/>
          <cell r="D98"/>
          <cell r="E98"/>
          <cell r="G98"/>
          <cell r="H98"/>
        </row>
        <row r="99">
          <cell r="A99">
            <v>579398</v>
          </cell>
          <cell r="B99" t="str">
            <v>579.P110</v>
          </cell>
          <cell r="C99">
            <v>0</v>
          </cell>
          <cell r="D99" t="str">
            <v>POMPE CENTRIFUGHE AD ASSE ORIZZONTALE A 1450 g/1'</v>
          </cell>
          <cell r="E99">
            <v>0</v>
          </cell>
          <cell r="G99">
            <v>0</v>
          </cell>
          <cell r="H99"/>
        </row>
        <row r="100">
          <cell r="A100">
            <v>579415</v>
          </cell>
          <cell r="B100">
            <v>0</v>
          </cell>
          <cell r="C100" t="str">
            <v>A16</v>
          </cell>
          <cell r="D100" t="str">
            <v xml:space="preserve">- motore da 45 kW; grandezza 150-400      </v>
          </cell>
          <cell r="E100" t="str">
            <v>n.</v>
          </cell>
          <cell r="F100">
            <v>2</v>
          </cell>
          <cell r="G100">
            <v>1500000</v>
          </cell>
          <cell r="H100">
            <v>3000000</v>
          </cell>
        </row>
        <row r="101">
          <cell r="B101"/>
          <cell r="C101"/>
          <cell r="D101"/>
          <cell r="E101"/>
          <cell r="G101"/>
          <cell r="H101"/>
        </row>
        <row r="102">
          <cell r="A102">
            <v>579481</v>
          </cell>
          <cell r="B102" t="str">
            <v>579. V101</v>
          </cell>
          <cell r="C102">
            <v>0</v>
          </cell>
          <cell r="D102" t="str">
            <v>VASO DI ESPANSIONE AUTOPRESSURIZZATO</v>
          </cell>
          <cell r="E102">
            <v>0</v>
          </cell>
          <cell r="G102">
            <v>0</v>
          </cell>
          <cell r="H102"/>
        </row>
        <row r="103">
          <cell r="A103">
            <v>579497</v>
          </cell>
          <cell r="B103">
            <v>0</v>
          </cell>
          <cell r="C103" t="str">
            <v>A15</v>
          </cell>
          <cell r="D103" t="str">
            <v xml:space="preserve">- Capacità 1000 l      </v>
          </cell>
          <cell r="E103" t="str">
            <v>n.</v>
          </cell>
          <cell r="F103">
            <v>1</v>
          </cell>
          <cell r="G103">
            <v>800000</v>
          </cell>
          <cell r="H103">
            <v>800000</v>
          </cell>
        </row>
        <row r="104">
          <cell r="B104"/>
          <cell r="C104"/>
          <cell r="D104"/>
          <cell r="E104"/>
          <cell r="G104"/>
          <cell r="H104"/>
        </row>
        <row r="105">
          <cell r="A105">
            <v>579481</v>
          </cell>
          <cell r="B105" t="str">
            <v>579. V101</v>
          </cell>
          <cell r="C105">
            <v>0</v>
          </cell>
          <cell r="D105" t="str">
            <v>VASO DI ESPANSIONE AUTOPRESSURIZZATO</v>
          </cell>
          <cell r="E105">
            <v>0</v>
          </cell>
          <cell r="G105">
            <v>0</v>
          </cell>
          <cell r="H105"/>
        </row>
        <row r="106">
          <cell r="A106">
            <v>579497</v>
          </cell>
          <cell r="B106">
            <v>0</v>
          </cell>
          <cell r="C106" t="str">
            <v>A15</v>
          </cell>
          <cell r="D106" t="str">
            <v xml:space="preserve">- Capacità 1000 l      </v>
          </cell>
          <cell r="E106" t="str">
            <v>n.</v>
          </cell>
          <cell r="F106">
            <v>1</v>
          </cell>
          <cell r="G106">
            <v>600000</v>
          </cell>
          <cell r="H106">
            <v>600000</v>
          </cell>
        </row>
        <row r="107">
          <cell r="B107"/>
          <cell r="C107"/>
          <cell r="D107"/>
          <cell r="E107"/>
          <cell r="G107"/>
          <cell r="H107"/>
        </row>
        <row r="108">
          <cell r="A108" t="str">
            <v>nd</v>
          </cell>
          <cell r="B108" t="e">
            <v>#N/A</v>
          </cell>
          <cell r="C108" t="e">
            <v>#N/A</v>
          </cell>
          <cell r="D108" t="e">
            <v>#N/A</v>
          </cell>
          <cell r="E108" t="e">
            <v>#N/A</v>
          </cell>
          <cell r="F108">
            <v>1</v>
          </cell>
          <cell r="G108">
            <v>15000000</v>
          </cell>
          <cell r="H108">
            <v>15000000</v>
          </cell>
        </row>
        <row r="109">
          <cell r="B109"/>
          <cell r="C109"/>
          <cell r="D109"/>
          <cell r="E109"/>
          <cell r="G109"/>
          <cell r="H109"/>
        </row>
        <row r="110">
          <cell r="A110" t="str">
            <v>nd</v>
          </cell>
          <cell r="B110" t="e">
            <v>#N/A</v>
          </cell>
          <cell r="C110" t="e">
            <v>#N/A</v>
          </cell>
          <cell r="D110" t="e">
            <v>#N/A</v>
          </cell>
          <cell r="E110" t="e">
            <v>#N/A</v>
          </cell>
          <cell r="F110">
            <v>1</v>
          </cell>
          <cell r="G110">
            <v>4750000</v>
          </cell>
          <cell r="H110">
            <v>4750000</v>
          </cell>
        </row>
        <row r="111">
          <cell r="B111"/>
          <cell r="C111"/>
          <cell r="D111"/>
          <cell r="E111"/>
          <cell r="G111"/>
          <cell r="H111"/>
        </row>
        <row r="112">
          <cell r="B112"/>
          <cell r="C112"/>
          <cell r="D112"/>
          <cell r="E112"/>
          <cell r="G112"/>
          <cell r="H112">
            <v>272241000</v>
          </cell>
        </row>
        <row r="113">
          <cell r="B113"/>
          <cell r="C113"/>
          <cell r="D113"/>
          <cell r="E113"/>
          <cell r="G113"/>
          <cell r="H113"/>
        </row>
        <row r="114">
          <cell r="B114"/>
          <cell r="C114"/>
          <cell r="D114"/>
          <cell r="E114"/>
          <cell r="G114"/>
          <cell r="H114"/>
        </row>
        <row r="115">
          <cell r="B115"/>
          <cell r="C115"/>
          <cell r="D115"/>
          <cell r="E115"/>
          <cell r="G115"/>
          <cell r="H115"/>
        </row>
        <row r="116">
          <cell r="B116"/>
          <cell r="C116"/>
          <cell r="D116"/>
          <cell r="E116"/>
          <cell r="G116"/>
          <cell r="H116"/>
        </row>
        <row r="117">
          <cell r="B117"/>
          <cell r="C117"/>
          <cell r="D117"/>
          <cell r="E117"/>
          <cell r="G117"/>
          <cell r="H117"/>
        </row>
        <row r="118">
          <cell r="B118"/>
          <cell r="C118"/>
          <cell r="D118"/>
          <cell r="E118"/>
          <cell r="G118"/>
          <cell r="H118"/>
        </row>
        <row r="119">
          <cell r="B119"/>
          <cell r="C119"/>
          <cell r="D119"/>
          <cell r="E119"/>
          <cell r="G119"/>
          <cell r="H119"/>
        </row>
        <row r="120">
          <cell r="B120"/>
          <cell r="C120"/>
          <cell r="D120"/>
          <cell r="E120"/>
          <cell r="G120"/>
          <cell r="H120"/>
        </row>
        <row r="121">
          <cell r="B121"/>
          <cell r="C121"/>
          <cell r="D121"/>
          <cell r="E121"/>
          <cell r="G121"/>
          <cell r="H121"/>
        </row>
        <row r="122">
          <cell r="B122"/>
          <cell r="C122"/>
          <cell r="D122"/>
          <cell r="E122"/>
          <cell r="G122"/>
          <cell r="H122"/>
        </row>
        <row r="123">
          <cell r="B123"/>
          <cell r="C123"/>
          <cell r="D123"/>
          <cell r="E123"/>
          <cell r="G123"/>
          <cell r="H123"/>
        </row>
        <row r="124">
          <cell r="B124"/>
          <cell r="C124"/>
          <cell r="D124"/>
          <cell r="E124"/>
          <cell r="G124"/>
          <cell r="H124"/>
        </row>
        <row r="125">
          <cell r="B125"/>
          <cell r="C125"/>
          <cell r="D125"/>
          <cell r="E125"/>
          <cell r="G125"/>
          <cell r="H125"/>
        </row>
        <row r="126">
          <cell r="B126"/>
          <cell r="C126"/>
          <cell r="D126"/>
          <cell r="E126"/>
          <cell r="G126"/>
          <cell r="H126"/>
        </row>
        <row r="127">
          <cell r="B127"/>
          <cell r="C127"/>
          <cell r="D127"/>
          <cell r="E127"/>
          <cell r="G127"/>
          <cell r="H127"/>
        </row>
        <row r="128">
          <cell r="B128"/>
          <cell r="C128"/>
          <cell r="D128"/>
          <cell r="E128"/>
          <cell r="G128"/>
          <cell r="H128"/>
        </row>
        <row r="129">
          <cell r="B129"/>
          <cell r="C129"/>
          <cell r="D129"/>
          <cell r="E129"/>
          <cell r="G129"/>
          <cell r="H129"/>
        </row>
        <row r="130">
          <cell r="B130"/>
          <cell r="C130"/>
          <cell r="D130"/>
          <cell r="E130"/>
          <cell r="G130"/>
          <cell r="H130"/>
        </row>
        <row r="131">
          <cell r="B131"/>
          <cell r="C131"/>
          <cell r="D131"/>
          <cell r="E131"/>
          <cell r="G131"/>
          <cell r="H131"/>
        </row>
        <row r="132">
          <cell r="B132"/>
          <cell r="C132"/>
          <cell r="D132"/>
          <cell r="E132"/>
          <cell r="G132"/>
          <cell r="H132"/>
        </row>
        <row r="133">
          <cell r="B133"/>
          <cell r="C133"/>
          <cell r="D133"/>
          <cell r="E133"/>
          <cell r="G133"/>
          <cell r="H133"/>
        </row>
        <row r="134">
          <cell r="B134"/>
          <cell r="C134"/>
          <cell r="D134"/>
          <cell r="E134"/>
          <cell r="G134"/>
          <cell r="H134"/>
        </row>
        <row r="135">
          <cell r="B135"/>
          <cell r="C135"/>
          <cell r="D135"/>
          <cell r="E135"/>
          <cell r="G135"/>
          <cell r="H135"/>
        </row>
        <row r="136">
          <cell r="B136"/>
          <cell r="C136"/>
          <cell r="D136"/>
          <cell r="E136"/>
          <cell r="G136"/>
          <cell r="H136"/>
        </row>
        <row r="137">
          <cell r="B137"/>
          <cell r="C137"/>
          <cell r="D137"/>
          <cell r="E137"/>
          <cell r="G137"/>
          <cell r="H137"/>
        </row>
        <row r="138">
          <cell r="B138"/>
          <cell r="C138"/>
          <cell r="D138"/>
          <cell r="E138"/>
          <cell r="G138"/>
          <cell r="H138"/>
        </row>
        <row r="139">
          <cell r="B139"/>
          <cell r="C139"/>
          <cell r="D139"/>
          <cell r="E139"/>
          <cell r="G139"/>
          <cell r="H139"/>
        </row>
        <row r="140">
          <cell r="B140"/>
          <cell r="C140"/>
          <cell r="D140"/>
          <cell r="E140"/>
          <cell r="G140"/>
          <cell r="H140"/>
        </row>
        <row r="141">
          <cell r="B141"/>
          <cell r="C141"/>
          <cell r="D141"/>
          <cell r="E141"/>
          <cell r="G141"/>
          <cell r="H141"/>
        </row>
        <row r="142">
          <cell r="B142"/>
          <cell r="C142"/>
          <cell r="D142"/>
          <cell r="E142"/>
          <cell r="G142"/>
          <cell r="H142"/>
        </row>
        <row r="143">
          <cell r="B143"/>
          <cell r="C143"/>
          <cell r="D143"/>
          <cell r="E143"/>
          <cell r="G143"/>
          <cell r="H143"/>
        </row>
        <row r="144">
          <cell r="B144"/>
          <cell r="C144"/>
          <cell r="D144"/>
          <cell r="E144"/>
          <cell r="G144"/>
          <cell r="H144"/>
        </row>
        <row r="145">
          <cell r="B145"/>
          <cell r="C145"/>
          <cell r="D145"/>
          <cell r="E145"/>
          <cell r="G145"/>
          <cell r="H145"/>
        </row>
        <row r="146">
          <cell r="B146"/>
          <cell r="C146"/>
          <cell r="D146"/>
          <cell r="E146"/>
          <cell r="G146"/>
          <cell r="H146"/>
        </row>
        <row r="147">
          <cell r="B147"/>
          <cell r="C147"/>
          <cell r="D147"/>
          <cell r="E147"/>
          <cell r="G147"/>
          <cell r="H147"/>
        </row>
        <row r="148">
          <cell r="B148"/>
          <cell r="C148"/>
          <cell r="D148"/>
          <cell r="E148"/>
          <cell r="G148"/>
          <cell r="H148"/>
        </row>
        <row r="149">
          <cell r="B149"/>
          <cell r="C149"/>
          <cell r="D149"/>
          <cell r="E149"/>
          <cell r="G149"/>
          <cell r="H149"/>
        </row>
        <row r="150">
          <cell r="B150"/>
          <cell r="C150"/>
          <cell r="D150"/>
          <cell r="E150"/>
          <cell r="G150"/>
          <cell r="H150"/>
        </row>
        <row r="151">
          <cell r="B151"/>
          <cell r="C151"/>
          <cell r="D151"/>
          <cell r="E151"/>
          <cell r="G151"/>
          <cell r="H151"/>
        </row>
        <row r="152">
          <cell r="B152"/>
          <cell r="C152"/>
          <cell r="D152"/>
          <cell r="E152"/>
          <cell r="G152"/>
          <cell r="H152"/>
        </row>
        <row r="153">
          <cell r="B153"/>
          <cell r="C153"/>
          <cell r="D153"/>
          <cell r="E153"/>
          <cell r="G153"/>
          <cell r="H153"/>
        </row>
        <row r="154">
          <cell r="B154"/>
          <cell r="C154"/>
          <cell r="D154"/>
          <cell r="E154"/>
          <cell r="G154"/>
          <cell r="H154"/>
        </row>
        <row r="155">
          <cell r="B155"/>
          <cell r="C155"/>
          <cell r="D155"/>
          <cell r="E155"/>
          <cell r="G155"/>
          <cell r="H155"/>
        </row>
        <row r="156">
          <cell r="B156"/>
          <cell r="C156"/>
          <cell r="D156"/>
          <cell r="E156"/>
          <cell r="G156"/>
          <cell r="H156"/>
        </row>
        <row r="157">
          <cell r="B157"/>
          <cell r="C157"/>
          <cell r="D157"/>
          <cell r="E157"/>
          <cell r="G157"/>
          <cell r="H157"/>
        </row>
        <row r="158">
          <cell r="B158"/>
          <cell r="C158"/>
          <cell r="D158"/>
          <cell r="E158"/>
          <cell r="G158"/>
          <cell r="H158"/>
        </row>
        <row r="159">
          <cell r="B159"/>
          <cell r="C159"/>
          <cell r="D159"/>
          <cell r="E159"/>
          <cell r="G159"/>
          <cell r="H159"/>
        </row>
        <row r="160">
          <cell r="B160"/>
          <cell r="C160"/>
          <cell r="D160"/>
          <cell r="E160"/>
          <cell r="G160"/>
          <cell r="H160"/>
        </row>
        <row r="161">
          <cell r="B161"/>
          <cell r="C161"/>
          <cell r="D161"/>
          <cell r="E161"/>
          <cell r="G161"/>
          <cell r="H161"/>
        </row>
        <row r="162">
          <cell r="B162"/>
          <cell r="C162"/>
          <cell r="D162"/>
          <cell r="E162"/>
          <cell r="G162"/>
          <cell r="H162"/>
        </row>
        <row r="163">
          <cell r="B163"/>
          <cell r="C163"/>
          <cell r="D163"/>
          <cell r="E163"/>
          <cell r="G163"/>
          <cell r="H163"/>
        </row>
        <row r="164">
          <cell r="B164"/>
          <cell r="C164"/>
          <cell r="D164"/>
          <cell r="E164"/>
          <cell r="G164"/>
          <cell r="H164"/>
        </row>
        <row r="165">
          <cell r="B165"/>
          <cell r="C165"/>
          <cell r="D165"/>
          <cell r="E165"/>
          <cell r="G165"/>
          <cell r="H165"/>
        </row>
        <row r="166">
          <cell r="B166"/>
          <cell r="C166"/>
          <cell r="D166"/>
          <cell r="E166"/>
          <cell r="G166"/>
          <cell r="H166"/>
        </row>
        <row r="167">
          <cell r="B167"/>
          <cell r="C167"/>
          <cell r="D167"/>
          <cell r="E167"/>
          <cell r="G167"/>
          <cell r="H167"/>
        </row>
        <row r="168">
          <cell r="B168"/>
          <cell r="C168"/>
          <cell r="D168"/>
          <cell r="E168"/>
          <cell r="G168"/>
          <cell r="H168"/>
        </row>
        <row r="169">
          <cell r="B169"/>
          <cell r="C169"/>
          <cell r="D169"/>
          <cell r="E169"/>
          <cell r="G169"/>
          <cell r="H169"/>
        </row>
        <row r="170">
          <cell r="B170"/>
          <cell r="C170"/>
          <cell r="D170"/>
          <cell r="E170"/>
          <cell r="G170"/>
          <cell r="H170"/>
        </row>
        <row r="171">
          <cell r="B171"/>
          <cell r="C171"/>
          <cell r="D171"/>
          <cell r="E171"/>
          <cell r="G171"/>
          <cell r="H171"/>
        </row>
        <row r="172">
          <cell r="B172"/>
          <cell r="C172"/>
          <cell r="D172"/>
          <cell r="E172"/>
          <cell r="G172"/>
          <cell r="H172"/>
        </row>
        <row r="173">
          <cell r="B173"/>
          <cell r="C173"/>
          <cell r="D173"/>
          <cell r="E173"/>
          <cell r="G173"/>
          <cell r="H173"/>
        </row>
        <row r="174">
          <cell r="B174"/>
          <cell r="C174"/>
          <cell r="D174"/>
          <cell r="E174"/>
          <cell r="G174"/>
          <cell r="H174"/>
        </row>
        <row r="175">
          <cell r="B175"/>
          <cell r="C175"/>
          <cell r="D175"/>
          <cell r="E175"/>
          <cell r="G175"/>
          <cell r="H175"/>
        </row>
        <row r="176">
          <cell r="B176"/>
          <cell r="C176"/>
          <cell r="D176"/>
          <cell r="E176"/>
          <cell r="G176"/>
          <cell r="H176"/>
        </row>
        <row r="177">
          <cell r="B177"/>
          <cell r="C177"/>
          <cell r="D177"/>
          <cell r="E177"/>
          <cell r="G177"/>
          <cell r="H177"/>
        </row>
        <row r="178">
          <cell r="B178"/>
          <cell r="C178"/>
          <cell r="D178"/>
          <cell r="E178"/>
          <cell r="G178"/>
          <cell r="H178"/>
        </row>
        <row r="179">
          <cell r="B179"/>
          <cell r="C179"/>
          <cell r="D179"/>
          <cell r="E179"/>
          <cell r="G179"/>
          <cell r="H179"/>
        </row>
        <row r="180">
          <cell r="B180"/>
          <cell r="C180"/>
          <cell r="D180"/>
          <cell r="E180"/>
          <cell r="G180"/>
          <cell r="H180"/>
        </row>
        <row r="181">
          <cell r="B181"/>
          <cell r="C181"/>
          <cell r="D181"/>
          <cell r="E181"/>
          <cell r="G181"/>
          <cell r="H181"/>
        </row>
        <row r="182">
          <cell r="B182"/>
          <cell r="C182"/>
          <cell r="D182"/>
          <cell r="E182"/>
          <cell r="G182"/>
          <cell r="H182"/>
        </row>
        <row r="183">
          <cell r="B183"/>
          <cell r="C183"/>
          <cell r="D183"/>
          <cell r="E183"/>
          <cell r="G183"/>
          <cell r="H183"/>
        </row>
        <row r="184">
          <cell r="B184"/>
          <cell r="C184"/>
          <cell r="D184"/>
          <cell r="E184"/>
          <cell r="G184"/>
          <cell r="H184"/>
        </row>
        <row r="185">
          <cell r="B185"/>
          <cell r="C185"/>
          <cell r="D185"/>
          <cell r="E185"/>
          <cell r="G185"/>
          <cell r="H185"/>
        </row>
        <row r="186">
          <cell r="B186"/>
          <cell r="C186"/>
          <cell r="D186"/>
          <cell r="E186"/>
          <cell r="G186"/>
          <cell r="H186"/>
        </row>
        <row r="187">
          <cell r="B187"/>
          <cell r="C187"/>
          <cell r="D187"/>
          <cell r="E187"/>
          <cell r="G187"/>
          <cell r="H187"/>
        </row>
        <row r="188">
          <cell r="B188"/>
          <cell r="C188"/>
          <cell r="D188"/>
          <cell r="E188"/>
          <cell r="G188"/>
          <cell r="H188"/>
        </row>
        <row r="189">
          <cell r="B189"/>
          <cell r="C189"/>
          <cell r="D189"/>
          <cell r="E189"/>
          <cell r="G189"/>
          <cell r="H189"/>
        </row>
        <row r="190">
          <cell r="B190"/>
          <cell r="C190"/>
          <cell r="D190"/>
          <cell r="E190"/>
          <cell r="G190"/>
          <cell r="H190"/>
        </row>
        <row r="191">
          <cell r="B191"/>
          <cell r="C191"/>
          <cell r="D191"/>
          <cell r="E191"/>
          <cell r="G191"/>
          <cell r="H191"/>
        </row>
        <row r="192">
          <cell r="B192"/>
          <cell r="C192"/>
          <cell r="D192"/>
          <cell r="E192"/>
          <cell r="G192"/>
          <cell r="H192"/>
        </row>
        <row r="193">
          <cell r="B193"/>
          <cell r="C193"/>
          <cell r="D193"/>
          <cell r="E193"/>
          <cell r="G193"/>
          <cell r="H193"/>
        </row>
        <row r="194">
          <cell r="B194"/>
          <cell r="C194"/>
          <cell r="D194"/>
          <cell r="E194"/>
          <cell r="G194"/>
          <cell r="H194"/>
        </row>
        <row r="195">
          <cell r="B195"/>
          <cell r="C195"/>
          <cell r="D195"/>
          <cell r="E195"/>
          <cell r="G195"/>
          <cell r="H195"/>
        </row>
        <row r="196">
          <cell r="B196"/>
          <cell r="C196"/>
          <cell r="D196"/>
          <cell r="E196"/>
          <cell r="G196"/>
          <cell r="H196"/>
        </row>
        <row r="197">
          <cell r="B197"/>
          <cell r="C197"/>
          <cell r="D197"/>
          <cell r="E197"/>
          <cell r="G197"/>
          <cell r="H197"/>
        </row>
        <row r="198">
          <cell r="B198"/>
          <cell r="C198"/>
          <cell r="D198"/>
          <cell r="E198"/>
          <cell r="G198"/>
          <cell r="H198"/>
        </row>
        <row r="199">
          <cell r="B199"/>
          <cell r="C199"/>
          <cell r="D199"/>
          <cell r="E199"/>
          <cell r="G199"/>
          <cell r="H199"/>
        </row>
        <row r="200">
          <cell r="B200"/>
          <cell r="C200"/>
          <cell r="D200"/>
          <cell r="E200"/>
          <cell r="G200"/>
          <cell r="H200"/>
        </row>
        <row r="201">
          <cell r="B201"/>
          <cell r="C201"/>
          <cell r="D201"/>
          <cell r="E201"/>
          <cell r="G201"/>
          <cell r="H201"/>
        </row>
        <row r="202">
          <cell r="B202"/>
          <cell r="C202"/>
          <cell r="D202"/>
          <cell r="E202"/>
          <cell r="G202"/>
          <cell r="H202"/>
        </row>
        <row r="203">
          <cell r="B203"/>
          <cell r="C203"/>
          <cell r="D203"/>
          <cell r="E203"/>
          <cell r="G203"/>
          <cell r="H203"/>
        </row>
        <row r="204">
          <cell r="B204"/>
          <cell r="C204"/>
          <cell r="D204"/>
          <cell r="E204"/>
          <cell r="G204"/>
          <cell r="H204"/>
        </row>
        <row r="205">
          <cell r="B205"/>
          <cell r="C205"/>
          <cell r="D205"/>
          <cell r="E205"/>
          <cell r="G205"/>
          <cell r="H205"/>
        </row>
        <row r="206">
          <cell r="B206"/>
          <cell r="C206"/>
          <cell r="D206"/>
          <cell r="E206"/>
          <cell r="G206"/>
          <cell r="H206"/>
        </row>
        <row r="207">
          <cell r="B207"/>
          <cell r="C207"/>
          <cell r="D207"/>
          <cell r="E207"/>
          <cell r="G207"/>
          <cell r="H207"/>
        </row>
        <row r="208">
          <cell r="B208"/>
          <cell r="C208"/>
          <cell r="D208"/>
          <cell r="E208"/>
          <cell r="G208"/>
          <cell r="H208"/>
        </row>
        <row r="209">
          <cell r="B209"/>
          <cell r="C209"/>
          <cell r="D209"/>
          <cell r="E209"/>
          <cell r="G209"/>
          <cell r="H209"/>
        </row>
        <row r="210">
          <cell r="B210"/>
          <cell r="C210"/>
          <cell r="D210"/>
          <cell r="E210"/>
          <cell r="G210"/>
          <cell r="H210"/>
        </row>
        <row r="211">
          <cell r="B211"/>
          <cell r="C211"/>
          <cell r="D211"/>
          <cell r="E211"/>
          <cell r="G211"/>
          <cell r="H211"/>
        </row>
        <row r="212">
          <cell r="B212"/>
          <cell r="C212"/>
          <cell r="D212"/>
          <cell r="E212"/>
          <cell r="G212"/>
          <cell r="H212"/>
        </row>
        <row r="213">
          <cell r="B213"/>
          <cell r="C213"/>
          <cell r="D213"/>
          <cell r="E213"/>
          <cell r="G213"/>
          <cell r="H213"/>
        </row>
        <row r="214">
          <cell r="B214"/>
          <cell r="C214"/>
          <cell r="D214"/>
          <cell r="E214"/>
          <cell r="G214"/>
          <cell r="H214"/>
        </row>
        <row r="215">
          <cell r="B215"/>
          <cell r="C215"/>
          <cell r="D215"/>
          <cell r="E215"/>
          <cell r="G215"/>
          <cell r="H215"/>
        </row>
        <row r="216">
          <cell r="B216"/>
          <cell r="C216"/>
          <cell r="D216"/>
          <cell r="E216"/>
          <cell r="G216"/>
          <cell r="H216"/>
        </row>
        <row r="217">
          <cell r="B217"/>
          <cell r="C217"/>
          <cell r="D217"/>
          <cell r="E217"/>
          <cell r="G217"/>
          <cell r="H217"/>
        </row>
        <row r="218">
          <cell r="B218"/>
          <cell r="C218"/>
          <cell r="D218"/>
          <cell r="E218"/>
          <cell r="G218"/>
          <cell r="H218"/>
        </row>
        <row r="219">
          <cell r="B219"/>
          <cell r="C219"/>
          <cell r="D219"/>
          <cell r="E219"/>
          <cell r="G219"/>
          <cell r="H219"/>
        </row>
        <row r="220">
          <cell r="B220"/>
          <cell r="C220"/>
          <cell r="D220"/>
          <cell r="E220"/>
          <cell r="G220"/>
          <cell r="H220"/>
        </row>
        <row r="221">
          <cell r="B221"/>
          <cell r="C221"/>
          <cell r="D221"/>
          <cell r="E221"/>
          <cell r="G221"/>
          <cell r="H221"/>
        </row>
        <row r="222">
          <cell r="B222"/>
          <cell r="C222"/>
          <cell r="D222"/>
          <cell r="E222"/>
          <cell r="G222"/>
          <cell r="H222"/>
        </row>
        <row r="223">
          <cell r="B223"/>
          <cell r="C223"/>
          <cell r="D223"/>
          <cell r="E223"/>
          <cell r="G223"/>
          <cell r="H223"/>
        </row>
        <row r="224">
          <cell r="B224"/>
          <cell r="C224"/>
          <cell r="D224"/>
          <cell r="E224"/>
          <cell r="G224"/>
          <cell r="H224"/>
        </row>
        <row r="225">
          <cell r="B225"/>
          <cell r="C225"/>
          <cell r="D225"/>
          <cell r="E225"/>
          <cell r="G225"/>
          <cell r="H225"/>
        </row>
        <row r="226">
          <cell r="B226"/>
          <cell r="C226"/>
          <cell r="D226"/>
          <cell r="E226"/>
          <cell r="G226"/>
          <cell r="H226"/>
        </row>
        <row r="227">
          <cell r="B227"/>
          <cell r="C227"/>
          <cell r="D227"/>
          <cell r="E227"/>
          <cell r="G227"/>
          <cell r="H227"/>
        </row>
        <row r="228">
          <cell r="B228"/>
          <cell r="C228"/>
          <cell r="D228"/>
          <cell r="E228"/>
          <cell r="G228"/>
          <cell r="H228"/>
        </row>
        <row r="229">
          <cell r="B229"/>
          <cell r="C229"/>
          <cell r="D229"/>
          <cell r="E229"/>
          <cell r="G229"/>
          <cell r="H229"/>
        </row>
        <row r="230">
          <cell r="B230"/>
          <cell r="C230"/>
          <cell r="D230"/>
          <cell r="E230"/>
          <cell r="G230"/>
          <cell r="H230"/>
        </row>
        <row r="231">
          <cell r="B231"/>
          <cell r="C231"/>
          <cell r="D231"/>
          <cell r="E231"/>
          <cell r="G231"/>
          <cell r="H231"/>
        </row>
        <row r="232">
          <cell r="B232"/>
          <cell r="C232"/>
          <cell r="D232"/>
          <cell r="E232"/>
          <cell r="G232"/>
          <cell r="H232"/>
        </row>
        <row r="233">
          <cell r="B233"/>
          <cell r="C233"/>
          <cell r="D233"/>
          <cell r="E233"/>
          <cell r="G233"/>
          <cell r="H233"/>
        </row>
        <row r="234">
          <cell r="B234"/>
          <cell r="C234"/>
          <cell r="D234"/>
          <cell r="E234"/>
          <cell r="G234"/>
          <cell r="H234"/>
        </row>
        <row r="235">
          <cell r="B235"/>
          <cell r="C235"/>
          <cell r="D235"/>
          <cell r="E235"/>
          <cell r="G235"/>
          <cell r="H235"/>
        </row>
        <row r="236">
          <cell r="B236"/>
          <cell r="C236"/>
          <cell r="D236"/>
          <cell r="E236"/>
          <cell r="G236"/>
          <cell r="H236"/>
        </row>
        <row r="237">
          <cell r="B237"/>
          <cell r="C237"/>
          <cell r="D237"/>
          <cell r="E237"/>
          <cell r="G237"/>
          <cell r="H237"/>
        </row>
        <row r="238">
          <cell r="B238"/>
          <cell r="C238"/>
          <cell r="D238"/>
          <cell r="E238"/>
          <cell r="G238"/>
          <cell r="H238"/>
        </row>
        <row r="239">
          <cell r="B239"/>
          <cell r="C239"/>
          <cell r="D239"/>
          <cell r="E239"/>
          <cell r="G239"/>
          <cell r="H239"/>
        </row>
        <row r="240">
          <cell r="B240"/>
          <cell r="C240"/>
          <cell r="D240"/>
          <cell r="E240"/>
          <cell r="G240"/>
          <cell r="H240"/>
        </row>
        <row r="241">
          <cell r="B241"/>
          <cell r="C241"/>
          <cell r="D241"/>
          <cell r="E241"/>
          <cell r="G241"/>
          <cell r="H241"/>
        </row>
        <row r="242">
          <cell r="B242"/>
          <cell r="C242"/>
          <cell r="D242"/>
          <cell r="E242"/>
          <cell r="G242"/>
          <cell r="H242"/>
        </row>
        <row r="243">
          <cell r="B243"/>
          <cell r="C243"/>
          <cell r="D243"/>
          <cell r="E243"/>
          <cell r="G243"/>
          <cell r="H243"/>
        </row>
        <row r="244">
          <cell r="B244"/>
          <cell r="C244"/>
          <cell r="D244"/>
          <cell r="E244"/>
          <cell r="G244"/>
          <cell r="H244"/>
        </row>
        <row r="245">
          <cell r="B245"/>
          <cell r="C245"/>
          <cell r="D245"/>
          <cell r="E245"/>
          <cell r="G245"/>
          <cell r="H245"/>
        </row>
        <row r="246">
          <cell r="B246"/>
          <cell r="C246"/>
          <cell r="D246"/>
          <cell r="E246"/>
          <cell r="G246"/>
          <cell r="H246"/>
        </row>
        <row r="247">
          <cell r="B247"/>
          <cell r="C247"/>
          <cell r="D247"/>
          <cell r="E247"/>
          <cell r="G247"/>
          <cell r="H247"/>
        </row>
        <row r="248">
          <cell r="B248"/>
          <cell r="C248"/>
          <cell r="D248"/>
          <cell r="E248"/>
          <cell r="G248"/>
          <cell r="H248"/>
        </row>
        <row r="249">
          <cell r="B249"/>
          <cell r="C249"/>
          <cell r="D249"/>
          <cell r="E249"/>
          <cell r="G249"/>
          <cell r="H249"/>
        </row>
        <row r="250">
          <cell r="B250"/>
          <cell r="C250"/>
          <cell r="D250"/>
          <cell r="E250"/>
          <cell r="G250"/>
          <cell r="H250"/>
        </row>
        <row r="251">
          <cell r="B251"/>
          <cell r="C251"/>
          <cell r="D251"/>
          <cell r="E251"/>
          <cell r="G251"/>
          <cell r="H251"/>
        </row>
        <row r="252">
          <cell r="B252"/>
          <cell r="C252"/>
          <cell r="D252"/>
          <cell r="E252"/>
          <cell r="G252"/>
          <cell r="H252"/>
        </row>
        <row r="253">
          <cell r="B253"/>
          <cell r="C253"/>
          <cell r="D253"/>
          <cell r="E253"/>
          <cell r="G253"/>
          <cell r="H253"/>
        </row>
        <row r="254">
          <cell r="B254"/>
          <cell r="C254"/>
          <cell r="D254"/>
          <cell r="E254"/>
          <cell r="G254"/>
          <cell r="H254"/>
        </row>
        <row r="255">
          <cell r="B255"/>
          <cell r="C255"/>
          <cell r="D255"/>
          <cell r="E255"/>
          <cell r="G255"/>
          <cell r="H255"/>
        </row>
        <row r="256">
          <cell r="B256"/>
          <cell r="C256"/>
          <cell r="D256"/>
          <cell r="E256"/>
          <cell r="G256"/>
          <cell r="H256"/>
        </row>
        <row r="257">
          <cell r="B257"/>
          <cell r="C257"/>
          <cell r="D257"/>
          <cell r="E257"/>
          <cell r="G257"/>
          <cell r="H257"/>
        </row>
        <row r="258">
          <cell r="B258"/>
          <cell r="C258"/>
          <cell r="D258"/>
          <cell r="E258"/>
          <cell r="G258"/>
          <cell r="H258"/>
        </row>
        <row r="259">
          <cell r="B259"/>
          <cell r="C259"/>
          <cell r="D259"/>
          <cell r="E259"/>
          <cell r="G259"/>
          <cell r="H259"/>
        </row>
        <row r="260">
          <cell r="B260"/>
          <cell r="C260"/>
          <cell r="D260"/>
          <cell r="E260"/>
          <cell r="G260"/>
          <cell r="H260"/>
        </row>
        <row r="261">
          <cell r="B261"/>
          <cell r="C261"/>
          <cell r="D261"/>
          <cell r="E261"/>
          <cell r="G261"/>
          <cell r="H261"/>
        </row>
        <row r="262">
          <cell r="B262"/>
          <cell r="C262"/>
          <cell r="D262"/>
          <cell r="E262"/>
          <cell r="G262"/>
          <cell r="H262"/>
        </row>
        <row r="263">
          <cell r="B263"/>
          <cell r="C263"/>
          <cell r="D263"/>
          <cell r="E263"/>
          <cell r="G263"/>
          <cell r="H263"/>
        </row>
        <row r="264">
          <cell r="B264"/>
          <cell r="C264"/>
          <cell r="D264"/>
          <cell r="E264"/>
          <cell r="G264"/>
          <cell r="H264"/>
        </row>
        <row r="265">
          <cell r="B265"/>
          <cell r="C265"/>
          <cell r="D265"/>
          <cell r="E265"/>
          <cell r="G265"/>
          <cell r="H265"/>
        </row>
        <row r="266">
          <cell r="B266"/>
          <cell r="C266"/>
          <cell r="D266"/>
          <cell r="E266"/>
          <cell r="G266"/>
          <cell r="H266"/>
        </row>
        <row r="267">
          <cell r="B267"/>
          <cell r="C267"/>
          <cell r="D267"/>
          <cell r="E267"/>
          <cell r="G267"/>
          <cell r="H267"/>
        </row>
        <row r="268">
          <cell r="B268"/>
          <cell r="C268"/>
          <cell r="D268"/>
          <cell r="E268"/>
          <cell r="G268"/>
          <cell r="H268"/>
        </row>
        <row r="269">
          <cell r="B269"/>
          <cell r="C269"/>
          <cell r="D269"/>
          <cell r="E269"/>
          <cell r="G269"/>
          <cell r="H269"/>
        </row>
        <row r="270">
          <cell r="B270"/>
          <cell r="C270"/>
          <cell r="D270"/>
          <cell r="E270"/>
          <cell r="G270"/>
          <cell r="H270"/>
        </row>
        <row r="271">
          <cell r="B271"/>
          <cell r="C271"/>
          <cell r="D271"/>
          <cell r="E271"/>
          <cell r="G271"/>
          <cell r="H271"/>
        </row>
        <row r="272">
          <cell r="B272"/>
          <cell r="C272"/>
          <cell r="D272"/>
          <cell r="E272"/>
          <cell r="G272"/>
          <cell r="H272"/>
        </row>
        <row r="273">
          <cell r="B273"/>
          <cell r="C273"/>
          <cell r="D273"/>
          <cell r="E273"/>
          <cell r="G273"/>
          <cell r="H273"/>
        </row>
        <row r="274">
          <cell r="B274"/>
          <cell r="C274"/>
          <cell r="D274"/>
          <cell r="E274"/>
          <cell r="G274"/>
          <cell r="H274"/>
        </row>
        <row r="275">
          <cell r="B275"/>
          <cell r="C275"/>
          <cell r="D275"/>
          <cell r="E275"/>
          <cell r="G275"/>
          <cell r="H275"/>
        </row>
        <row r="276">
          <cell r="B276"/>
          <cell r="C276"/>
          <cell r="D276"/>
          <cell r="E276"/>
          <cell r="G276"/>
          <cell r="H276"/>
        </row>
        <row r="277">
          <cell r="B277"/>
          <cell r="C277"/>
          <cell r="D277"/>
          <cell r="E277"/>
          <cell r="G277"/>
          <cell r="H277"/>
        </row>
        <row r="278">
          <cell r="B278"/>
          <cell r="C278"/>
          <cell r="D278"/>
          <cell r="E278"/>
          <cell r="G278"/>
          <cell r="H278"/>
        </row>
        <row r="279">
          <cell r="B279"/>
          <cell r="C279"/>
          <cell r="D279"/>
          <cell r="E279"/>
          <cell r="G279"/>
          <cell r="H279"/>
        </row>
        <row r="280">
          <cell r="B280"/>
          <cell r="C280"/>
          <cell r="D280"/>
          <cell r="E280"/>
          <cell r="G280"/>
          <cell r="H280"/>
        </row>
        <row r="281">
          <cell r="B281"/>
          <cell r="C281"/>
          <cell r="D281"/>
          <cell r="E281"/>
          <cell r="G281"/>
          <cell r="H281"/>
        </row>
        <row r="282">
          <cell r="B282"/>
          <cell r="C282"/>
          <cell r="D282"/>
          <cell r="E282"/>
          <cell r="G282"/>
          <cell r="H282"/>
        </row>
        <row r="283">
          <cell r="B283"/>
          <cell r="C283"/>
          <cell r="D283"/>
          <cell r="E283"/>
          <cell r="G283"/>
          <cell r="H283"/>
        </row>
        <row r="284">
          <cell r="B284"/>
          <cell r="C284"/>
          <cell r="D284"/>
          <cell r="E284"/>
          <cell r="G284"/>
          <cell r="H284"/>
        </row>
        <row r="285">
          <cell r="B285"/>
          <cell r="C285"/>
          <cell r="D285"/>
          <cell r="E285"/>
          <cell r="G285"/>
          <cell r="H285"/>
        </row>
        <row r="286">
          <cell r="B286"/>
          <cell r="C286"/>
          <cell r="D286"/>
          <cell r="E286"/>
          <cell r="G286"/>
          <cell r="H286"/>
        </row>
        <row r="287">
          <cell r="B287"/>
          <cell r="C287"/>
          <cell r="D287"/>
          <cell r="E287"/>
          <cell r="G287"/>
          <cell r="H287"/>
        </row>
        <row r="288">
          <cell r="B288"/>
          <cell r="C288"/>
          <cell r="D288"/>
          <cell r="E288"/>
          <cell r="G288"/>
          <cell r="H288"/>
        </row>
        <row r="289">
          <cell r="B289"/>
          <cell r="C289"/>
          <cell r="D289"/>
          <cell r="E289"/>
          <cell r="G289"/>
          <cell r="H289"/>
        </row>
        <row r="290">
          <cell r="B290"/>
          <cell r="C290"/>
          <cell r="D290"/>
          <cell r="E290"/>
          <cell r="G290"/>
          <cell r="H290"/>
        </row>
        <row r="291">
          <cell r="B291"/>
          <cell r="C291"/>
          <cell r="D291"/>
          <cell r="E291"/>
          <cell r="G291"/>
          <cell r="H291"/>
        </row>
        <row r="292">
          <cell r="B292"/>
          <cell r="C292"/>
          <cell r="D292"/>
          <cell r="E292"/>
          <cell r="G292"/>
          <cell r="H292"/>
        </row>
        <row r="293">
          <cell r="B293"/>
          <cell r="C293"/>
          <cell r="D293"/>
          <cell r="E293"/>
          <cell r="G293"/>
          <cell r="H293"/>
        </row>
        <row r="294">
          <cell r="B294"/>
          <cell r="C294"/>
          <cell r="D294"/>
          <cell r="E294"/>
          <cell r="G294"/>
          <cell r="H294"/>
        </row>
        <row r="295">
          <cell r="B295"/>
          <cell r="C295"/>
          <cell r="D295"/>
          <cell r="E295"/>
          <cell r="G295"/>
          <cell r="H295"/>
        </row>
        <row r="296">
          <cell r="B296"/>
          <cell r="C296"/>
          <cell r="D296"/>
          <cell r="E296"/>
          <cell r="G296"/>
          <cell r="H296"/>
        </row>
        <row r="297">
          <cell r="B297"/>
          <cell r="C297"/>
          <cell r="D297"/>
          <cell r="E297"/>
          <cell r="G297"/>
          <cell r="H297"/>
        </row>
        <row r="298">
          <cell r="B298"/>
          <cell r="C298"/>
          <cell r="D298"/>
          <cell r="E298"/>
          <cell r="G298"/>
          <cell r="H298"/>
        </row>
        <row r="299">
          <cell r="B299"/>
          <cell r="C299"/>
          <cell r="D299"/>
          <cell r="E299"/>
          <cell r="G299"/>
          <cell r="H299"/>
        </row>
        <row r="300">
          <cell r="B300"/>
          <cell r="C300"/>
          <cell r="D300"/>
          <cell r="E300"/>
          <cell r="G300"/>
          <cell r="H300"/>
        </row>
        <row r="301">
          <cell r="B301"/>
          <cell r="C301"/>
          <cell r="D301"/>
          <cell r="E301"/>
          <cell r="G301"/>
          <cell r="H301"/>
        </row>
        <row r="302">
          <cell r="B302"/>
          <cell r="C302"/>
          <cell r="D302"/>
          <cell r="E302"/>
          <cell r="G302"/>
          <cell r="H302"/>
        </row>
        <row r="303">
          <cell r="B303"/>
          <cell r="C303"/>
          <cell r="D303"/>
          <cell r="E303"/>
          <cell r="G303"/>
          <cell r="H303"/>
        </row>
        <row r="304">
          <cell r="B304"/>
          <cell r="C304"/>
          <cell r="D304"/>
          <cell r="E304"/>
          <cell r="G304"/>
          <cell r="H304"/>
        </row>
        <row r="305">
          <cell r="B305"/>
          <cell r="C305"/>
          <cell r="D305"/>
          <cell r="E305"/>
          <cell r="G305"/>
          <cell r="H305"/>
        </row>
        <row r="306">
          <cell r="B306"/>
          <cell r="C306"/>
          <cell r="D306"/>
          <cell r="E306"/>
          <cell r="G306"/>
          <cell r="H306"/>
        </row>
        <row r="307">
          <cell r="B307"/>
          <cell r="C307"/>
          <cell r="D307"/>
          <cell r="E307"/>
          <cell r="G307"/>
          <cell r="H307"/>
        </row>
        <row r="308">
          <cell r="B308"/>
          <cell r="C308"/>
          <cell r="D308"/>
          <cell r="E308"/>
          <cell r="G308"/>
          <cell r="H308"/>
        </row>
        <row r="309">
          <cell r="B309"/>
          <cell r="C309"/>
          <cell r="D309"/>
          <cell r="E309"/>
          <cell r="G309"/>
          <cell r="H309"/>
        </row>
        <row r="310">
          <cell r="B310"/>
          <cell r="C310"/>
          <cell r="D310"/>
          <cell r="E310"/>
          <cell r="G310"/>
          <cell r="H310"/>
        </row>
        <row r="311">
          <cell r="B311"/>
          <cell r="C311"/>
          <cell r="D311"/>
          <cell r="E311"/>
          <cell r="G311"/>
          <cell r="H311"/>
        </row>
        <row r="312">
          <cell r="B312"/>
          <cell r="C312"/>
          <cell r="D312"/>
          <cell r="E312"/>
          <cell r="G312"/>
          <cell r="H312"/>
        </row>
        <row r="313">
          <cell r="B313"/>
          <cell r="C313"/>
          <cell r="D313"/>
          <cell r="E313"/>
          <cell r="G313"/>
          <cell r="H313"/>
        </row>
        <row r="314">
          <cell r="B314"/>
          <cell r="C314"/>
          <cell r="D314"/>
          <cell r="E314"/>
          <cell r="G314"/>
          <cell r="H314"/>
        </row>
        <row r="315">
          <cell r="B315"/>
          <cell r="C315"/>
          <cell r="D315"/>
          <cell r="E315"/>
          <cell r="G315"/>
          <cell r="H315"/>
        </row>
        <row r="316">
          <cell r="B316"/>
          <cell r="C316"/>
          <cell r="D316"/>
          <cell r="E316"/>
          <cell r="G316"/>
          <cell r="H316"/>
        </row>
        <row r="317">
          <cell r="B317"/>
          <cell r="C317"/>
          <cell r="D317"/>
          <cell r="E317"/>
          <cell r="G317"/>
          <cell r="H317"/>
        </row>
        <row r="318">
          <cell r="B318"/>
          <cell r="C318"/>
          <cell r="D318"/>
          <cell r="E318"/>
          <cell r="G318"/>
          <cell r="H318"/>
        </row>
        <row r="319">
          <cell r="B319"/>
          <cell r="C319"/>
          <cell r="D319"/>
          <cell r="E319"/>
          <cell r="G319"/>
          <cell r="H319"/>
        </row>
        <row r="320">
          <cell r="B320"/>
          <cell r="C320"/>
          <cell r="D320"/>
          <cell r="E320"/>
          <cell r="G320"/>
          <cell r="H320"/>
        </row>
        <row r="321">
          <cell r="B321"/>
          <cell r="C321"/>
          <cell r="D321"/>
          <cell r="E321"/>
          <cell r="G321"/>
          <cell r="H321"/>
        </row>
        <row r="322">
          <cell r="B322"/>
          <cell r="C322"/>
          <cell r="D322"/>
          <cell r="E322"/>
          <cell r="G322"/>
          <cell r="H322"/>
        </row>
        <row r="323">
          <cell r="B323"/>
          <cell r="C323"/>
          <cell r="D323"/>
          <cell r="E323"/>
          <cell r="G323"/>
          <cell r="H323"/>
        </row>
        <row r="324">
          <cell r="B324"/>
          <cell r="C324"/>
          <cell r="D324"/>
          <cell r="E324"/>
          <cell r="G324"/>
          <cell r="H324"/>
        </row>
        <row r="325">
          <cell r="B325"/>
          <cell r="C325"/>
          <cell r="D325"/>
          <cell r="E325"/>
          <cell r="G325"/>
          <cell r="H325"/>
        </row>
        <row r="326">
          <cell r="B326"/>
          <cell r="C326"/>
          <cell r="D326"/>
          <cell r="E326"/>
          <cell r="G326"/>
          <cell r="H326"/>
        </row>
        <row r="327">
          <cell r="B327"/>
          <cell r="C327"/>
          <cell r="D327"/>
          <cell r="E327"/>
          <cell r="G327"/>
          <cell r="H327"/>
        </row>
        <row r="328">
          <cell r="B328"/>
          <cell r="C328"/>
          <cell r="D328"/>
          <cell r="E328"/>
          <cell r="G328"/>
          <cell r="H328"/>
        </row>
        <row r="329">
          <cell r="B329"/>
          <cell r="C329"/>
          <cell r="D329"/>
          <cell r="E329"/>
          <cell r="G329"/>
          <cell r="H329"/>
        </row>
        <row r="330">
          <cell r="B330"/>
          <cell r="C330"/>
          <cell r="D330"/>
          <cell r="E330"/>
          <cell r="G330"/>
          <cell r="H330"/>
        </row>
        <row r="331">
          <cell r="B331"/>
          <cell r="C331"/>
          <cell r="D331"/>
          <cell r="E331"/>
          <cell r="G331"/>
          <cell r="H331"/>
        </row>
        <row r="332">
          <cell r="B332"/>
          <cell r="C332"/>
          <cell r="D332"/>
          <cell r="E332"/>
          <cell r="G332"/>
          <cell r="H332"/>
        </row>
        <row r="333">
          <cell r="B333"/>
          <cell r="C333"/>
          <cell r="D333"/>
          <cell r="E333"/>
          <cell r="G333"/>
          <cell r="H333"/>
        </row>
        <row r="334">
          <cell r="B334"/>
          <cell r="C334"/>
          <cell r="D334"/>
          <cell r="E334"/>
          <cell r="G334"/>
          <cell r="H334"/>
        </row>
        <row r="335">
          <cell r="B335"/>
          <cell r="C335"/>
          <cell r="D335"/>
          <cell r="E335"/>
          <cell r="G335"/>
          <cell r="H335"/>
        </row>
        <row r="336">
          <cell r="B336"/>
          <cell r="C336"/>
          <cell r="D336"/>
          <cell r="E336"/>
          <cell r="G336"/>
          <cell r="H336"/>
        </row>
        <row r="337">
          <cell r="B337"/>
          <cell r="C337"/>
          <cell r="D337"/>
          <cell r="E337"/>
          <cell r="G337"/>
          <cell r="H337"/>
        </row>
        <row r="338">
          <cell r="B338"/>
          <cell r="C338"/>
          <cell r="D338"/>
          <cell r="E338"/>
          <cell r="G338"/>
          <cell r="H338"/>
        </row>
        <row r="339">
          <cell r="B339"/>
          <cell r="C339"/>
          <cell r="D339"/>
          <cell r="E339"/>
          <cell r="G339"/>
          <cell r="H339"/>
        </row>
        <row r="340">
          <cell r="B340"/>
          <cell r="C340"/>
          <cell r="D340"/>
          <cell r="E340"/>
          <cell r="G340"/>
          <cell r="H340"/>
        </row>
        <row r="341">
          <cell r="B341"/>
          <cell r="C341"/>
          <cell r="D341"/>
          <cell r="E341"/>
          <cell r="G341"/>
          <cell r="H341"/>
        </row>
        <row r="342">
          <cell r="B342"/>
          <cell r="C342"/>
          <cell r="D342"/>
          <cell r="E342"/>
          <cell r="G342"/>
          <cell r="H342"/>
        </row>
        <row r="343">
          <cell r="B343"/>
          <cell r="C343"/>
          <cell r="D343"/>
          <cell r="E343"/>
          <cell r="G343"/>
          <cell r="H343"/>
        </row>
        <row r="344">
          <cell r="B344"/>
          <cell r="C344"/>
          <cell r="D344"/>
          <cell r="E344"/>
          <cell r="G344"/>
          <cell r="H344"/>
        </row>
        <row r="345">
          <cell r="B345"/>
          <cell r="C345"/>
          <cell r="D345"/>
          <cell r="E345"/>
          <cell r="G345"/>
          <cell r="H345"/>
        </row>
        <row r="346">
          <cell r="B346"/>
          <cell r="C346"/>
          <cell r="D346"/>
          <cell r="E346"/>
          <cell r="G346"/>
          <cell r="H346"/>
        </row>
        <row r="347">
          <cell r="B347"/>
          <cell r="C347"/>
          <cell r="D347"/>
          <cell r="E347"/>
          <cell r="G347"/>
          <cell r="H347"/>
        </row>
        <row r="348">
          <cell r="B348"/>
          <cell r="C348"/>
          <cell r="D348"/>
          <cell r="E348"/>
          <cell r="G348"/>
          <cell r="H348"/>
        </row>
        <row r="349">
          <cell r="B349"/>
          <cell r="C349"/>
          <cell r="D349"/>
          <cell r="E349"/>
          <cell r="G349"/>
          <cell r="H349"/>
        </row>
        <row r="350">
          <cell r="B350"/>
          <cell r="C350"/>
          <cell r="D350"/>
          <cell r="E350"/>
          <cell r="G350"/>
          <cell r="H350"/>
        </row>
        <row r="351">
          <cell r="B351"/>
          <cell r="C351"/>
          <cell r="D351"/>
          <cell r="E351"/>
          <cell r="G351"/>
          <cell r="H351"/>
        </row>
        <row r="352">
          <cell r="B352"/>
          <cell r="C352"/>
          <cell r="D352"/>
          <cell r="E352"/>
          <cell r="G352"/>
          <cell r="H352"/>
        </row>
        <row r="353">
          <cell r="B353"/>
          <cell r="C353"/>
          <cell r="D353"/>
          <cell r="E353"/>
          <cell r="G353"/>
          <cell r="H353"/>
        </row>
        <row r="354">
          <cell r="B354"/>
          <cell r="C354"/>
          <cell r="D354"/>
          <cell r="E354"/>
          <cell r="G354"/>
          <cell r="H354"/>
        </row>
        <row r="355">
          <cell r="B355"/>
          <cell r="C355"/>
          <cell r="D355"/>
          <cell r="E355"/>
          <cell r="G355"/>
          <cell r="H355"/>
        </row>
        <row r="356">
          <cell r="B356"/>
          <cell r="C356"/>
          <cell r="D356"/>
          <cell r="E356"/>
          <cell r="G356"/>
          <cell r="H356"/>
        </row>
        <row r="357">
          <cell r="B357"/>
          <cell r="C357"/>
          <cell r="D357"/>
          <cell r="E357"/>
          <cell r="G357"/>
          <cell r="H357"/>
        </row>
        <row r="358">
          <cell r="B358"/>
          <cell r="C358"/>
          <cell r="D358"/>
          <cell r="E358"/>
          <cell r="G358"/>
          <cell r="H358"/>
        </row>
        <row r="359">
          <cell r="B359"/>
          <cell r="C359"/>
          <cell r="D359"/>
          <cell r="E359"/>
          <cell r="G359"/>
          <cell r="H359"/>
        </row>
        <row r="360">
          <cell r="B360"/>
          <cell r="C360"/>
          <cell r="D360"/>
          <cell r="E360"/>
          <cell r="G360"/>
          <cell r="H360"/>
        </row>
        <row r="361">
          <cell r="B361"/>
          <cell r="C361"/>
          <cell r="D361"/>
          <cell r="E361"/>
          <cell r="G361"/>
          <cell r="H361"/>
        </row>
        <row r="362">
          <cell r="B362"/>
          <cell r="C362"/>
          <cell r="D362"/>
          <cell r="E362"/>
          <cell r="G362"/>
          <cell r="H362"/>
        </row>
        <row r="363">
          <cell r="B363"/>
          <cell r="C363"/>
          <cell r="D363"/>
          <cell r="E363"/>
          <cell r="G363"/>
          <cell r="H363"/>
        </row>
        <row r="364">
          <cell r="B364"/>
          <cell r="C364"/>
          <cell r="D364"/>
          <cell r="E364"/>
          <cell r="G364"/>
          <cell r="H364"/>
        </row>
        <row r="365">
          <cell r="B365"/>
          <cell r="C365"/>
          <cell r="D365"/>
          <cell r="E365"/>
          <cell r="G365"/>
          <cell r="H365"/>
        </row>
        <row r="366">
          <cell r="B366"/>
          <cell r="C366"/>
          <cell r="D366"/>
          <cell r="E366"/>
          <cell r="G366"/>
          <cell r="H366"/>
        </row>
        <row r="367">
          <cell r="B367"/>
          <cell r="C367"/>
          <cell r="D367"/>
          <cell r="E367"/>
          <cell r="G367"/>
          <cell r="H367"/>
        </row>
        <row r="368">
          <cell r="B368"/>
          <cell r="C368"/>
          <cell r="D368"/>
          <cell r="E368"/>
          <cell r="G368"/>
          <cell r="H368"/>
        </row>
        <row r="369">
          <cell r="B369"/>
          <cell r="C369"/>
          <cell r="D369"/>
          <cell r="E369"/>
          <cell r="G369"/>
          <cell r="H369"/>
        </row>
        <row r="370">
          <cell r="B370"/>
          <cell r="C370"/>
          <cell r="D370"/>
          <cell r="E370"/>
          <cell r="G370"/>
          <cell r="H370"/>
        </row>
        <row r="371">
          <cell r="B371"/>
          <cell r="C371"/>
          <cell r="D371"/>
          <cell r="E371"/>
          <cell r="G371"/>
          <cell r="H371"/>
        </row>
        <row r="372">
          <cell r="B372"/>
          <cell r="C372"/>
          <cell r="D372"/>
          <cell r="E372"/>
          <cell r="G372"/>
          <cell r="H372"/>
        </row>
        <row r="373">
          <cell r="B373"/>
          <cell r="C373"/>
          <cell r="D373"/>
          <cell r="E373"/>
          <cell r="G373"/>
          <cell r="H373"/>
        </row>
        <row r="374">
          <cell r="B374"/>
          <cell r="C374"/>
          <cell r="D374"/>
          <cell r="E374"/>
          <cell r="G374"/>
          <cell r="H374"/>
        </row>
        <row r="375">
          <cell r="B375"/>
          <cell r="C375"/>
          <cell r="D375"/>
          <cell r="E375"/>
          <cell r="G375"/>
          <cell r="H375"/>
        </row>
        <row r="376">
          <cell r="B376"/>
          <cell r="C376"/>
          <cell r="D376"/>
          <cell r="E376"/>
          <cell r="G376"/>
          <cell r="H376"/>
        </row>
        <row r="377">
          <cell r="B377"/>
          <cell r="C377"/>
          <cell r="D377"/>
          <cell r="E377"/>
          <cell r="G377"/>
          <cell r="H377"/>
        </row>
        <row r="378">
          <cell r="B378"/>
          <cell r="C378"/>
          <cell r="D378"/>
          <cell r="E378"/>
          <cell r="G378"/>
          <cell r="H378"/>
        </row>
        <row r="379">
          <cell r="B379"/>
          <cell r="C379"/>
          <cell r="D379"/>
          <cell r="E379"/>
          <cell r="G379"/>
          <cell r="H379"/>
        </row>
        <row r="380">
          <cell r="B380"/>
          <cell r="C380"/>
          <cell r="D380"/>
          <cell r="E380"/>
          <cell r="G380"/>
          <cell r="H380"/>
        </row>
        <row r="381">
          <cell r="B381"/>
          <cell r="C381"/>
          <cell r="D381"/>
          <cell r="E381"/>
          <cell r="G381"/>
          <cell r="H381"/>
        </row>
        <row r="382">
          <cell r="B382"/>
          <cell r="C382"/>
          <cell r="D382"/>
          <cell r="E382"/>
          <cell r="G382"/>
          <cell r="H382"/>
        </row>
        <row r="383">
          <cell r="B383"/>
          <cell r="C383"/>
          <cell r="D383"/>
          <cell r="E383"/>
          <cell r="G383"/>
          <cell r="H383"/>
        </row>
        <row r="384">
          <cell r="B384"/>
          <cell r="C384"/>
          <cell r="D384"/>
          <cell r="E384"/>
          <cell r="G384"/>
          <cell r="H384"/>
        </row>
        <row r="385">
          <cell r="B385"/>
          <cell r="C385"/>
          <cell r="D385"/>
          <cell r="E385"/>
          <cell r="G385"/>
          <cell r="H385"/>
        </row>
        <row r="386">
          <cell r="B386"/>
          <cell r="C386"/>
          <cell r="D386"/>
          <cell r="E386"/>
          <cell r="G386"/>
          <cell r="H386"/>
        </row>
        <row r="387">
          <cell r="B387"/>
          <cell r="C387"/>
          <cell r="D387"/>
          <cell r="E387"/>
          <cell r="G387"/>
          <cell r="H387"/>
        </row>
        <row r="388">
          <cell r="B388"/>
          <cell r="C388"/>
          <cell r="D388"/>
          <cell r="E388"/>
          <cell r="G388"/>
          <cell r="H388"/>
        </row>
        <row r="389">
          <cell r="B389"/>
          <cell r="C389"/>
          <cell r="D389"/>
          <cell r="E389"/>
          <cell r="G389"/>
          <cell r="H389"/>
        </row>
        <row r="390">
          <cell r="B390"/>
          <cell r="C390"/>
          <cell r="D390"/>
          <cell r="E390"/>
          <cell r="G390"/>
          <cell r="H390"/>
        </row>
        <row r="391">
          <cell r="B391"/>
          <cell r="C391"/>
          <cell r="D391"/>
          <cell r="E391"/>
          <cell r="G391"/>
          <cell r="H391"/>
        </row>
        <row r="392">
          <cell r="B392"/>
          <cell r="C392"/>
          <cell r="D392"/>
          <cell r="E392"/>
          <cell r="G392"/>
          <cell r="H392"/>
        </row>
        <row r="393">
          <cell r="B393"/>
          <cell r="C393"/>
          <cell r="D393"/>
          <cell r="E393"/>
          <cell r="G393"/>
          <cell r="H393"/>
        </row>
        <row r="394">
          <cell r="B394"/>
          <cell r="C394"/>
          <cell r="D394"/>
          <cell r="E394"/>
          <cell r="G394"/>
          <cell r="H394"/>
        </row>
        <row r="395">
          <cell r="B395"/>
          <cell r="C395"/>
          <cell r="D395"/>
          <cell r="E395"/>
          <cell r="G395"/>
          <cell r="H395"/>
        </row>
        <row r="396">
          <cell r="B396"/>
          <cell r="C396"/>
          <cell r="D396"/>
          <cell r="E396"/>
          <cell r="G396"/>
          <cell r="H396"/>
        </row>
        <row r="397">
          <cell r="B397"/>
          <cell r="C397"/>
          <cell r="D397"/>
          <cell r="E397"/>
          <cell r="G397"/>
          <cell r="H397"/>
        </row>
        <row r="398">
          <cell r="B398"/>
          <cell r="C398"/>
          <cell r="D398"/>
          <cell r="E398"/>
          <cell r="G398"/>
          <cell r="H398"/>
        </row>
      </sheetData>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300CD-6AB7-47FD-AA03-6E0C17AB28B3}">
  <dimension ref="A1:N37"/>
  <sheetViews>
    <sheetView showGridLines="0" tabSelected="1" view="pageBreakPreview" zoomScaleNormal="100" zoomScaleSheetLayoutView="100" workbookViewId="0">
      <selection activeCell="B33" sqref="B33"/>
    </sheetView>
  </sheetViews>
  <sheetFormatPr defaultRowHeight="16.5"/>
  <cols>
    <col min="1" max="1" width="13.85546875" style="1" customWidth="1"/>
    <col min="2" max="2" width="12.5703125" style="1" customWidth="1"/>
    <col min="3" max="3" width="9.140625" style="1"/>
    <col min="4" max="4" width="9.7109375" style="1" customWidth="1"/>
    <col min="5" max="5" width="39.5703125" style="1" customWidth="1"/>
    <col min="6" max="256" width="9.140625" style="1"/>
    <col min="257" max="257" width="13.85546875" style="1" customWidth="1"/>
    <col min="258" max="258" width="12.5703125" style="1" customWidth="1"/>
    <col min="259" max="259" width="9.140625" style="1"/>
    <col min="260" max="260" width="9.7109375" style="1" customWidth="1"/>
    <col min="261" max="261" width="39.5703125" style="1" customWidth="1"/>
    <col min="262" max="512" width="9.140625" style="1"/>
    <col min="513" max="513" width="13.85546875" style="1" customWidth="1"/>
    <col min="514" max="514" width="12.5703125" style="1" customWidth="1"/>
    <col min="515" max="515" width="9.140625" style="1"/>
    <col min="516" max="516" width="9.7109375" style="1" customWidth="1"/>
    <col min="517" max="517" width="39.5703125" style="1" customWidth="1"/>
    <col min="518" max="768" width="9.140625" style="1"/>
    <col min="769" max="769" width="13.85546875" style="1" customWidth="1"/>
    <col min="770" max="770" width="12.5703125" style="1" customWidth="1"/>
    <col min="771" max="771" width="9.140625" style="1"/>
    <col min="772" max="772" width="9.7109375" style="1" customWidth="1"/>
    <col min="773" max="773" width="39.5703125" style="1" customWidth="1"/>
    <col min="774" max="1024" width="9.140625" style="1"/>
    <col min="1025" max="1025" width="13.85546875" style="1" customWidth="1"/>
    <col min="1026" max="1026" width="12.5703125" style="1" customWidth="1"/>
    <col min="1027" max="1027" width="9.140625" style="1"/>
    <col min="1028" max="1028" width="9.7109375" style="1" customWidth="1"/>
    <col min="1029" max="1029" width="39.5703125" style="1" customWidth="1"/>
    <col min="1030" max="1280" width="9.140625" style="1"/>
    <col min="1281" max="1281" width="13.85546875" style="1" customWidth="1"/>
    <col min="1282" max="1282" width="12.5703125" style="1" customWidth="1"/>
    <col min="1283" max="1283" width="9.140625" style="1"/>
    <col min="1284" max="1284" width="9.7109375" style="1" customWidth="1"/>
    <col min="1285" max="1285" width="39.5703125" style="1" customWidth="1"/>
    <col min="1286" max="1536" width="9.140625" style="1"/>
    <col min="1537" max="1537" width="13.85546875" style="1" customWidth="1"/>
    <col min="1538" max="1538" width="12.5703125" style="1" customWidth="1"/>
    <col min="1539" max="1539" width="9.140625" style="1"/>
    <col min="1540" max="1540" width="9.7109375" style="1" customWidth="1"/>
    <col min="1541" max="1541" width="39.5703125" style="1" customWidth="1"/>
    <col min="1542" max="1792" width="9.140625" style="1"/>
    <col min="1793" max="1793" width="13.85546875" style="1" customWidth="1"/>
    <col min="1794" max="1794" width="12.5703125" style="1" customWidth="1"/>
    <col min="1795" max="1795" width="9.140625" style="1"/>
    <col min="1796" max="1796" width="9.7109375" style="1" customWidth="1"/>
    <col min="1797" max="1797" width="39.5703125" style="1" customWidth="1"/>
    <col min="1798" max="2048" width="9.140625" style="1"/>
    <col min="2049" max="2049" width="13.85546875" style="1" customWidth="1"/>
    <col min="2050" max="2050" width="12.5703125" style="1" customWidth="1"/>
    <col min="2051" max="2051" width="9.140625" style="1"/>
    <col min="2052" max="2052" width="9.7109375" style="1" customWidth="1"/>
    <col min="2053" max="2053" width="39.5703125" style="1" customWidth="1"/>
    <col min="2054" max="2304" width="9.140625" style="1"/>
    <col min="2305" max="2305" width="13.85546875" style="1" customWidth="1"/>
    <col min="2306" max="2306" width="12.5703125" style="1" customWidth="1"/>
    <col min="2307" max="2307" width="9.140625" style="1"/>
    <col min="2308" max="2308" width="9.7109375" style="1" customWidth="1"/>
    <col min="2309" max="2309" width="39.5703125" style="1" customWidth="1"/>
    <col min="2310" max="2560" width="9.140625" style="1"/>
    <col min="2561" max="2561" width="13.85546875" style="1" customWidth="1"/>
    <col min="2562" max="2562" width="12.5703125" style="1" customWidth="1"/>
    <col min="2563" max="2563" width="9.140625" style="1"/>
    <col min="2564" max="2564" width="9.7109375" style="1" customWidth="1"/>
    <col min="2565" max="2565" width="39.5703125" style="1" customWidth="1"/>
    <col min="2566" max="2816" width="9.140625" style="1"/>
    <col min="2817" max="2817" width="13.85546875" style="1" customWidth="1"/>
    <col min="2818" max="2818" width="12.5703125" style="1" customWidth="1"/>
    <col min="2819" max="2819" width="9.140625" style="1"/>
    <col min="2820" max="2820" width="9.7109375" style="1" customWidth="1"/>
    <col min="2821" max="2821" width="39.5703125" style="1" customWidth="1"/>
    <col min="2822" max="3072" width="9.140625" style="1"/>
    <col min="3073" max="3073" width="13.85546875" style="1" customWidth="1"/>
    <col min="3074" max="3074" width="12.5703125" style="1" customWidth="1"/>
    <col min="3075" max="3075" width="9.140625" style="1"/>
    <col min="3076" max="3076" width="9.7109375" style="1" customWidth="1"/>
    <col min="3077" max="3077" width="39.5703125" style="1" customWidth="1"/>
    <col min="3078" max="3328" width="9.140625" style="1"/>
    <col min="3329" max="3329" width="13.85546875" style="1" customWidth="1"/>
    <col min="3330" max="3330" width="12.5703125" style="1" customWidth="1"/>
    <col min="3331" max="3331" width="9.140625" style="1"/>
    <col min="3332" max="3332" width="9.7109375" style="1" customWidth="1"/>
    <col min="3333" max="3333" width="39.5703125" style="1" customWidth="1"/>
    <col min="3334" max="3584" width="9.140625" style="1"/>
    <col min="3585" max="3585" width="13.85546875" style="1" customWidth="1"/>
    <col min="3586" max="3586" width="12.5703125" style="1" customWidth="1"/>
    <col min="3587" max="3587" width="9.140625" style="1"/>
    <col min="3588" max="3588" width="9.7109375" style="1" customWidth="1"/>
    <col min="3589" max="3589" width="39.5703125" style="1" customWidth="1"/>
    <col min="3590" max="3840" width="9.140625" style="1"/>
    <col min="3841" max="3841" width="13.85546875" style="1" customWidth="1"/>
    <col min="3842" max="3842" width="12.5703125" style="1" customWidth="1"/>
    <col min="3843" max="3843" width="9.140625" style="1"/>
    <col min="3844" max="3844" width="9.7109375" style="1" customWidth="1"/>
    <col min="3845" max="3845" width="39.5703125" style="1" customWidth="1"/>
    <col min="3846" max="4096" width="9.140625" style="1"/>
    <col min="4097" max="4097" width="13.85546875" style="1" customWidth="1"/>
    <col min="4098" max="4098" width="12.5703125" style="1" customWidth="1"/>
    <col min="4099" max="4099" width="9.140625" style="1"/>
    <col min="4100" max="4100" width="9.7109375" style="1" customWidth="1"/>
    <col min="4101" max="4101" width="39.5703125" style="1" customWidth="1"/>
    <col min="4102" max="4352" width="9.140625" style="1"/>
    <col min="4353" max="4353" width="13.85546875" style="1" customWidth="1"/>
    <col min="4354" max="4354" width="12.5703125" style="1" customWidth="1"/>
    <col min="4355" max="4355" width="9.140625" style="1"/>
    <col min="4356" max="4356" width="9.7109375" style="1" customWidth="1"/>
    <col min="4357" max="4357" width="39.5703125" style="1" customWidth="1"/>
    <col min="4358" max="4608" width="9.140625" style="1"/>
    <col min="4609" max="4609" width="13.85546875" style="1" customWidth="1"/>
    <col min="4610" max="4610" width="12.5703125" style="1" customWidth="1"/>
    <col min="4611" max="4611" width="9.140625" style="1"/>
    <col min="4612" max="4612" width="9.7109375" style="1" customWidth="1"/>
    <col min="4613" max="4613" width="39.5703125" style="1" customWidth="1"/>
    <col min="4614" max="4864" width="9.140625" style="1"/>
    <col min="4865" max="4865" width="13.85546875" style="1" customWidth="1"/>
    <col min="4866" max="4866" width="12.5703125" style="1" customWidth="1"/>
    <col min="4867" max="4867" width="9.140625" style="1"/>
    <col min="4868" max="4868" width="9.7109375" style="1" customWidth="1"/>
    <col min="4869" max="4869" width="39.5703125" style="1" customWidth="1"/>
    <col min="4870" max="5120" width="9.140625" style="1"/>
    <col min="5121" max="5121" width="13.85546875" style="1" customWidth="1"/>
    <col min="5122" max="5122" width="12.5703125" style="1" customWidth="1"/>
    <col min="5123" max="5123" width="9.140625" style="1"/>
    <col min="5124" max="5124" width="9.7109375" style="1" customWidth="1"/>
    <col min="5125" max="5125" width="39.5703125" style="1" customWidth="1"/>
    <col min="5126" max="5376" width="9.140625" style="1"/>
    <col min="5377" max="5377" width="13.85546875" style="1" customWidth="1"/>
    <col min="5378" max="5378" width="12.5703125" style="1" customWidth="1"/>
    <col min="5379" max="5379" width="9.140625" style="1"/>
    <col min="5380" max="5380" width="9.7109375" style="1" customWidth="1"/>
    <col min="5381" max="5381" width="39.5703125" style="1" customWidth="1"/>
    <col min="5382" max="5632" width="9.140625" style="1"/>
    <col min="5633" max="5633" width="13.85546875" style="1" customWidth="1"/>
    <col min="5634" max="5634" width="12.5703125" style="1" customWidth="1"/>
    <col min="5635" max="5635" width="9.140625" style="1"/>
    <col min="5636" max="5636" width="9.7109375" style="1" customWidth="1"/>
    <col min="5637" max="5637" width="39.5703125" style="1" customWidth="1"/>
    <col min="5638" max="5888" width="9.140625" style="1"/>
    <col min="5889" max="5889" width="13.85546875" style="1" customWidth="1"/>
    <col min="5890" max="5890" width="12.5703125" style="1" customWidth="1"/>
    <col min="5891" max="5891" width="9.140625" style="1"/>
    <col min="5892" max="5892" width="9.7109375" style="1" customWidth="1"/>
    <col min="5893" max="5893" width="39.5703125" style="1" customWidth="1"/>
    <col min="5894" max="6144" width="9.140625" style="1"/>
    <col min="6145" max="6145" width="13.85546875" style="1" customWidth="1"/>
    <col min="6146" max="6146" width="12.5703125" style="1" customWidth="1"/>
    <col min="6147" max="6147" width="9.140625" style="1"/>
    <col min="6148" max="6148" width="9.7109375" style="1" customWidth="1"/>
    <col min="6149" max="6149" width="39.5703125" style="1" customWidth="1"/>
    <col min="6150" max="6400" width="9.140625" style="1"/>
    <col min="6401" max="6401" width="13.85546875" style="1" customWidth="1"/>
    <col min="6402" max="6402" width="12.5703125" style="1" customWidth="1"/>
    <col min="6403" max="6403" width="9.140625" style="1"/>
    <col min="6404" max="6404" width="9.7109375" style="1" customWidth="1"/>
    <col min="6405" max="6405" width="39.5703125" style="1" customWidth="1"/>
    <col min="6406" max="6656" width="9.140625" style="1"/>
    <col min="6657" max="6657" width="13.85546875" style="1" customWidth="1"/>
    <col min="6658" max="6658" width="12.5703125" style="1" customWidth="1"/>
    <col min="6659" max="6659" width="9.140625" style="1"/>
    <col min="6660" max="6660" width="9.7109375" style="1" customWidth="1"/>
    <col min="6661" max="6661" width="39.5703125" style="1" customWidth="1"/>
    <col min="6662" max="6912" width="9.140625" style="1"/>
    <col min="6913" max="6913" width="13.85546875" style="1" customWidth="1"/>
    <col min="6914" max="6914" width="12.5703125" style="1" customWidth="1"/>
    <col min="6915" max="6915" width="9.140625" style="1"/>
    <col min="6916" max="6916" width="9.7109375" style="1" customWidth="1"/>
    <col min="6917" max="6917" width="39.5703125" style="1" customWidth="1"/>
    <col min="6918" max="7168" width="9.140625" style="1"/>
    <col min="7169" max="7169" width="13.85546875" style="1" customWidth="1"/>
    <col min="7170" max="7170" width="12.5703125" style="1" customWidth="1"/>
    <col min="7171" max="7171" width="9.140625" style="1"/>
    <col min="7172" max="7172" width="9.7109375" style="1" customWidth="1"/>
    <col min="7173" max="7173" width="39.5703125" style="1" customWidth="1"/>
    <col min="7174" max="7424" width="9.140625" style="1"/>
    <col min="7425" max="7425" width="13.85546875" style="1" customWidth="1"/>
    <col min="7426" max="7426" width="12.5703125" style="1" customWidth="1"/>
    <col min="7427" max="7427" width="9.140625" style="1"/>
    <col min="7428" max="7428" width="9.7109375" style="1" customWidth="1"/>
    <col min="7429" max="7429" width="39.5703125" style="1" customWidth="1"/>
    <col min="7430" max="7680" width="9.140625" style="1"/>
    <col min="7681" max="7681" width="13.85546875" style="1" customWidth="1"/>
    <col min="7682" max="7682" width="12.5703125" style="1" customWidth="1"/>
    <col min="7683" max="7683" width="9.140625" style="1"/>
    <col min="7684" max="7684" width="9.7109375" style="1" customWidth="1"/>
    <col min="7685" max="7685" width="39.5703125" style="1" customWidth="1"/>
    <col min="7686" max="7936" width="9.140625" style="1"/>
    <col min="7937" max="7937" width="13.85546875" style="1" customWidth="1"/>
    <col min="7938" max="7938" width="12.5703125" style="1" customWidth="1"/>
    <col min="7939" max="7939" width="9.140625" style="1"/>
    <col min="7940" max="7940" width="9.7109375" style="1" customWidth="1"/>
    <col min="7941" max="7941" width="39.5703125" style="1" customWidth="1"/>
    <col min="7942" max="8192" width="9.140625" style="1"/>
    <col min="8193" max="8193" width="13.85546875" style="1" customWidth="1"/>
    <col min="8194" max="8194" width="12.5703125" style="1" customWidth="1"/>
    <col min="8195" max="8195" width="9.140625" style="1"/>
    <col min="8196" max="8196" width="9.7109375" style="1" customWidth="1"/>
    <col min="8197" max="8197" width="39.5703125" style="1" customWidth="1"/>
    <col min="8198" max="8448" width="9.140625" style="1"/>
    <col min="8449" max="8449" width="13.85546875" style="1" customWidth="1"/>
    <col min="8450" max="8450" width="12.5703125" style="1" customWidth="1"/>
    <col min="8451" max="8451" width="9.140625" style="1"/>
    <col min="8452" max="8452" width="9.7109375" style="1" customWidth="1"/>
    <col min="8453" max="8453" width="39.5703125" style="1" customWidth="1"/>
    <col min="8454" max="8704" width="9.140625" style="1"/>
    <col min="8705" max="8705" width="13.85546875" style="1" customWidth="1"/>
    <col min="8706" max="8706" width="12.5703125" style="1" customWidth="1"/>
    <col min="8707" max="8707" width="9.140625" style="1"/>
    <col min="8708" max="8708" width="9.7109375" style="1" customWidth="1"/>
    <col min="8709" max="8709" width="39.5703125" style="1" customWidth="1"/>
    <col min="8710" max="8960" width="9.140625" style="1"/>
    <col min="8961" max="8961" width="13.85546875" style="1" customWidth="1"/>
    <col min="8962" max="8962" width="12.5703125" style="1" customWidth="1"/>
    <col min="8963" max="8963" width="9.140625" style="1"/>
    <col min="8964" max="8964" width="9.7109375" style="1" customWidth="1"/>
    <col min="8965" max="8965" width="39.5703125" style="1" customWidth="1"/>
    <col min="8966" max="9216" width="9.140625" style="1"/>
    <col min="9217" max="9217" width="13.85546875" style="1" customWidth="1"/>
    <col min="9218" max="9218" width="12.5703125" style="1" customWidth="1"/>
    <col min="9219" max="9219" width="9.140625" style="1"/>
    <col min="9220" max="9220" width="9.7109375" style="1" customWidth="1"/>
    <col min="9221" max="9221" width="39.5703125" style="1" customWidth="1"/>
    <col min="9222" max="9472" width="9.140625" style="1"/>
    <col min="9473" max="9473" width="13.85546875" style="1" customWidth="1"/>
    <col min="9474" max="9474" width="12.5703125" style="1" customWidth="1"/>
    <col min="9475" max="9475" width="9.140625" style="1"/>
    <col min="9476" max="9476" width="9.7109375" style="1" customWidth="1"/>
    <col min="9477" max="9477" width="39.5703125" style="1" customWidth="1"/>
    <col min="9478" max="9728" width="9.140625" style="1"/>
    <col min="9729" max="9729" width="13.85546875" style="1" customWidth="1"/>
    <col min="9730" max="9730" width="12.5703125" style="1" customWidth="1"/>
    <col min="9731" max="9731" width="9.140625" style="1"/>
    <col min="9732" max="9732" width="9.7109375" style="1" customWidth="1"/>
    <col min="9733" max="9733" width="39.5703125" style="1" customWidth="1"/>
    <col min="9734" max="9984" width="9.140625" style="1"/>
    <col min="9985" max="9985" width="13.85546875" style="1" customWidth="1"/>
    <col min="9986" max="9986" width="12.5703125" style="1" customWidth="1"/>
    <col min="9987" max="9987" width="9.140625" style="1"/>
    <col min="9988" max="9988" width="9.7109375" style="1" customWidth="1"/>
    <col min="9989" max="9989" width="39.5703125" style="1" customWidth="1"/>
    <col min="9990" max="10240" width="9.140625" style="1"/>
    <col min="10241" max="10241" width="13.85546875" style="1" customWidth="1"/>
    <col min="10242" max="10242" width="12.5703125" style="1" customWidth="1"/>
    <col min="10243" max="10243" width="9.140625" style="1"/>
    <col min="10244" max="10244" width="9.7109375" style="1" customWidth="1"/>
    <col min="10245" max="10245" width="39.5703125" style="1" customWidth="1"/>
    <col min="10246" max="10496" width="9.140625" style="1"/>
    <col min="10497" max="10497" width="13.85546875" style="1" customWidth="1"/>
    <col min="10498" max="10498" width="12.5703125" style="1" customWidth="1"/>
    <col min="10499" max="10499" width="9.140625" style="1"/>
    <col min="10500" max="10500" width="9.7109375" style="1" customWidth="1"/>
    <col min="10501" max="10501" width="39.5703125" style="1" customWidth="1"/>
    <col min="10502" max="10752" width="9.140625" style="1"/>
    <col min="10753" max="10753" width="13.85546875" style="1" customWidth="1"/>
    <col min="10754" max="10754" width="12.5703125" style="1" customWidth="1"/>
    <col min="10755" max="10755" width="9.140625" style="1"/>
    <col min="10756" max="10756" width="9.7109375" style="1" customWidth="1"/>
    <col min="10757" max="10757" width="39.5703125" style="1" customWidth="1"/>
    <col min="10758" max="11008" width="9.140625" style="1"/>
    <col min="11009" max="11009" width="13.85546875" style="1" customWidth="1"/>
    <col min="11010" max="11010" width="12.5703125" style="1" customWidth="1"/>
    <col min="11011" max="11011" width="9.140625" style="1"/>
    <col min="11012" max="11012" width="9.7109375" style="1" customWidth="1"/>
    <col min="11013" max="11013" width="39.5703125" style="1" customWidth="1"/>
    <col min="11014" max="11264" width="9.140625" style="1"/>
    <col min="11265" max="11265" width="13.85546875" style="1" customWidth="1"/>
    <col min="11266" max="11266" width="12.5703125" style="1" customWidth="1"/>
    <col min="11267" max="11267" width="9.140625" style="1"/>
    <col min="11268" max="11268" width="9.7109375" style="1" customWidth="1"/>
    <col min="11269" max="11269" width="39.5703125" style="1" customWidth="1"/>
    <col min="11270" max="11520" width="9.140625" style="1"/>
    <col min="11521" max="11521" width="13.85546875" style="1" customWidth="1"/>
    <col min="11522" max="11522" width="12.5703125" style="1" customWidth="1"/>
    <col min="11523" max="11523" width="9.140625" style="1"/>
    <col min="11524" max="11524" width="9.7109375" style="1" customWidth="1"/>
    <col min="11525" max="11525" width="39.5703125" style="1" customWidth="1"/>
    <col min="11526" max="11776" width="9.140625" style="1"/>
    <col min="11777" max="11777" width="13.85546875" style="1" customWidth="1"/>
    <col min="11778" max="11778" width="12.5703125" style="1" customWidth="1"/>
    <col min="11779" max="11779" width="9.140625" style="1"/>
    <col min="11780" max="11780" width="9.7109375" style="1" customWidth="1"/>
    <col min="11781" max="11781" width="39.5703125" style="1" customWidth="1"/>
    <col min="11782" max="12032" width="9.140625" style="1"/>
    <col min="12033" max="12033" width="13.85546875" style="1" customWidth="1"/>
    <col min="12034" max="12034" width="12.5703125" style="1" customWidth="1"/>
    <col min="12035" max="12035" width="9.140625" style="1"/>
    <col min="12036" max="12036" width="9.7109375" style="1" customWidth="1"/>
    <col min="12037" max="12037" width="39.5703125" style="1" customWidth="1"/>
    <col min="12038" max="12288" width="9.140625" style="1"/>
    <col min="12289" max="12289" width="13.85546875" style="1" customWidth="1"/>
    <col min="12290" max="12290" width="12.5703125" style="1" customWidth="1"/>
    <col min="12291" max="12291" width="9.140625" style="1"/>
    <col min="12292" max="12292" width="9.7109375" style="1" customWidth="1"/>
    <col min="12293" max="12293" width="39.5703125" style="1" customWidth="1"/>
    <col min="12294" max="12544" width="9.140625" style="1"/>
    <col min="12545" max="12545" width="13.85546875" style="1" customWidth="1"/>
    <col min="12546" max="12546" width="12.5703125" style="1" customWidth="1"/>
    <col min="12547" max="12547" width="9.140625" style="1"/>
    <col min="12548" max="12548" width="9.7109375" style="1" customWidth="1"/>
    <col min="12549" max="12549" width="39.5703125" style="1" customWidth="1"/>
    <col min="12550" max="12800" width="9.140625" style="1"/>
    <col min="12801" max="12801" width="13.85546875" style="1" customWidth="1"/>
    <col min="12802" max="12802" width="12.5703125" style="1" customWidth="1"/>
    <col min="12803" max="12803" width="9.140625" style="1"/>
    <col min="12804" max="12804" width="9.7109375" style="1" customWidth="1"/>
    <col min="12805" max="12805" width="39.5703125" style="1" customWidth="1"/>
    <col min="12806" max="13056" width="9.140625" style="1"/>
    <col min="13057" max="13057" width="13.85546875" style="1" customWidth="1"/>
    <col min="13058" max="13058" width="12.5703125" style="1" customWidth="1"/>
    <col min="13059" max="13059" width="9.140625" style="1"/>
    <col min="13060" max="13060" width="9.7109375" style="1" customWidth="1"/>
    <col min="13061" max="13061" width="39.5703125" style="1" customWidth="1"/>
    <col min="13062" max="13312" width="9.140625" style="1"/>
    <col min="13313" max="13313" width="13.85546875" style="1" customWidth="1"/>
    <col min="13314" max="13314" width="12.5703125" style="1" customWidth="1"/>
    <col min="13315" max="13315" width="9.140625" style="1"/>
    <col min="13316" max="13316" width="9.7109375" style="1" customWidth="1"/>
    <col min="13317" max="13317" width="39.5703125" style="1" customWidth="1"/>
    <col min="13318" max="13568" width="9.140625" style="1"/>
    <col min="13569" max="13569" width="13.85546875" style="1" customWidth="1"/>
    <col min="13570" max="13570" width="12.5703125" style="1" customWidth="1"/>
    <col min="13571" max="13571" width="9.140625" style="1"/>
    <col min="13572" max="13572" width="9.7109375" style="1" customWidth="1"/>
    <col min="13573" max="13573" width="39.5703125" style="1" customWidth="1"/>
    <col min="13574" max="13824" width="9.140625" style="1"/>
    <col min="13825" max="13825" width="13.85546875" style="1" customWidth="1"/>
    <col min="13826" max="13826" width="12.5703125" style="1" customWidth="1"/>
    <col min="13827" max="13827" width="9.140625" style="1"/>
    <col min="13828" max="13828" width="9.7109375" style="1" customWidth="1"/>
    <col min="13829" max="13829" width="39.5703125" style="1" customWidth="1"/>
    <col min="13830" max="14080" width="9.140625" style="1"/>
    <col min="14081" max="14081" width="13.85546875" style="1" customWidth="1"/>
    <col min="14082" max="14082" width="12.5703125" style="1" customWidth="1"/>
    <col min="14083" max="14083" width="9.140625" style="1"/>
    <col min="14084" max="14084" width="9.7109375" style="1" customWidth="1"/>
    <col min="14085" max="14085" width="39.5703125" style="1" customWidth="1"/>
    <col min="14086" max="14336" width="9.140625" style="1"/>
    <col min="14337" max="14337" width="13.85546875" style="1" customWidth="1"/>
    <col min="14338" max="14338" width="12.5703125" style="1" customWidth="1"/>
    <col min="14339" max="14339" width="9.140625" style="1"/>
    <col min="14340" max="14340" width="9.7109375" style="1" customWidth="1"/>
    <col min="14341" max="14341" width="39.5703125" style="1" customWidth="1"/>
    <col min="14342" max="14592" width="9.140625" style="1"/>
    <col min="14593" max="14593" width="13.85546875" style="1" customWidth="1"/>
    <col min="14594" max="14594" width="12.5703125" style="1" customWidth="1"/>
    <col min="14595" max="14595" width="9.140625" style="1"/>
    <col min="14596" max="14596" width="9.7109375" style="1" customWidth="1"/>
    <col min="14597" max="14597" width="39.5703125" style="1" customWidth="1"/>
    <col min="14598" max="14848" width="9.140625" style="1"/>
    <col min="14849" max="14849" width="13.85546875" style="1" customWidth="1"/>
    <col min="14850" max="14850" width="12.5703125" style="1" customWidth="1"/>
    <col min="14851" max="14851" width="9.140625" style="1"/>
    <col min="14852" max="14852" width="9.7109375" style="1" customWidth="1"/>
    <col min="14853" max="14853" width="39.5703125" style="1" customWidth="1"/>
    <col min="14854" max="15104" width="9.140625" style="1"/>
    <col min="15105" max="15105" width="13.85546875" style="1" customWidth="1"/>
    <col min="15106" max="15106" width="12.5703125" style="1" customWidth="1"/>
    <col min="15107" max="15107" width="9.140625" style="1"/>
    <col min="15108" max="15108" width="9.7109375" style="1" customWidth="1"/>
    <col min="15109" max="15109" width="39.5703125" style="1" customWidth="1"/>
    <col min="15110" max="15360" width="9.140625" style="1"/>
    <col min="15361" max="15361" width="13.85546875" style="1" customWidth="1"/>
    <col min="15362" max="15362" width="12.5703125" style="1" customWidth="1"/>
    <col min="15363" max="15363" width="9.140625" style="1"/>
    <col min="15364" max="15364" width="9.7109375" style="1" customWidth="1"/>
    <col min="15365" max="15365" width="39.5703125" style="1" customWidth="1"/>
    <col min="15366" max="15616" width="9.140625" style="1"/>
    <col min="15617" max="15617" width="13.85546875" style="1" customWidth="1"/>
    <col min="15618" max="15618" width="12.5703125" style="1" customWidth="1"/>
    <col min="15619" max="15619" width="9.140625" style="1"/>
    <col min="15620" max="15620" width="9.7109375" style="1" customWidth="1"/>
    <col min="15621" max="15621" width="39.5703125" style="1" customWidth="1"/>
    <col min="15622" max="15872" width="9.140625" style="1"/>
    <col min="15873" max="15873" width="13.85546875" style="1" customWidth="1"/>
    <col min="15874" max="15874" width="12.5703125" style="1" customWidth="1"/>
    <col min="15875" max="15875" width="9.140625" style="1"/>
    <col min="15876" max="15876" width="9.7109375" style="1" customWidth="1"/>
    <col min="15877" max="15877" width="39.5703125" style="1" customWidth="1"/>
    <col min="15878" max="16128" width="9.140625" style="1"/>
    <col min="16129" max="16129" width="13.85546875" style="1" customWidth="1"/>
    <col min="16130" max="16130" width="12.5703125" style="1" customWidth="1"/>
    <col min="16131" max="16131" width="9.140625" style="1"/>
    <col min="16132" max="16132" width="9.7109375" style="1" customWidth="1"/>
    <col min="16133" max="16133" width="39.5703125" style="1" customWidth="1"/>
    <col min="16134" max="16384" width="9.140625" style="1"/>
  </cols>
  <sheetData>
    <row r="1" spans="1:14" ht="17.25" thickBot="1"/>
    <row r="2" spans="1:14">
      <c r="A2" s="1167" t="s">
        <v>1432</v>
      </c>
      <c r="B2" s="1168"/>
      <c r="C2" s="1168"/>
      <c r="D2" s="1168"/>
      <c r="E2" s="1169"/>
    </row>
    <row r="3" spans="1:14" ht="17.25" thickBot="1">
      <c r="A3" s="1170"/>
      <c r="B3" s="1171"/>
      <c r="C3" s="1171"/>
      <c r="D3" s="1171"/>
      <c r="E3" s="1172"/>
    </row>
    <row r="4" spans="1:14" ht="19.5" customHeight="1">
      <c r="A4" s="2"/>
      <c r="B4" s="2"/>
      <c r="C4" s="2"/>
      <c r="D4" s="2"/>
      <c r="E4" s="2"/>
    </row>
    <row r="5" spans="1:14">
      <c r="K5" s="1161"/>
      <c r="L5" s="1161"/>
      <c r="M5" s="1161"/>
      <c r="N5" s="1161"/>
    </row>
    <row r="6" spans="1:14">
      <c r="A6" s="3" t="s">
        <v>0</v>
      </c>
      <c r="B6" s="4" t="s">
        <v>454</v>
      </c>
      <c r="C6" s="4"/>
      <c r="D6" s="4"/>
      <c r="E6" s="5"/>
      <c r="K6" s="1161"/>
      <c r="L6" s="1161"/>
      <c r="M6" s="1161"/>
      <c r="N6" s="1161"/>
    </row>
    <row r="7" spans="1:14">
      <c r="A7" s="6"/>
      <c r="B7" s="7" t="s">
        <v>455</v>
      </c>
      <c r="C7" s="7"/>
      <c r="D7" s="7"/>
      <c r="E7" s="8"/>
      <c r="K7" s="1161"/>
      <c r="L7" s="1161"/>
      <c r="M7" s="1161"/>
      <c r="N7" s="1161"/>
    </row>
    <row r="8" spans="1:14">
      <c r="A8" s="9"/>
      <c r="B8" s="10" t="s">
        <v>456</v>
      </c>
      <c r="C8" s="10"/>
      <c r="D8" s="10"/>
      <c r="E8" s="11"/>
    </row>
    <row r="9" spans="1:14">
      <c r="B9" s="7"/>
      <c r="C9" s="7"/>
      <c r="D9" s="7"/>
      <c r="E9" s="7"/>
      <c r="K9" s="1173"/>
      <c r="L9" s="1173"/>
      <c r="M9" s="1173"/>
      <c r="N9" s="1173"/>
    </row>
    <row r="10" spans="1:14" ht="10.5" customHeight="1"/>
    <row r="11" spans="1:14" ht="35.25" customHeight="1">
      <c r="A11" s="12" t="s">
        <v>1</v>
      </c>
      <c r="B11" s="1164" t="s">
        <v>457</v>
      </c>
      <c r="C11" s="1164"/>
      <c r="D11" s="1164"/>
      <c r="E11" s="1165"/>
      <c r="K11" s="1166"/>
      <c r="L11" s="1166"/>
      <c r="M11" s="1166"/>
      <c r="N11" s="1166"/>
    </row>
    <row r="12" spans="1:14">
      <c r="A12" s="13"/>
      <c r="B12" s="14"/>
      <c r="C12" s="14"/>
      <c r="D12" s="14"/>
      <c r="E12" s="14"/>
    </row>
    <row r="13" spans="1:14">
      <c r="K13" s="1161"/>
      <c r="L13" s="1161"/>
      <c r="M13" s="1161"/>
      <c r="N13" s="1161"/>
    </row>
    <row r="14" spans="1:14">
      <c r="A14" s="15" t="s">
        <v>2</v>
      </c>
      <c r="B14" s="1162" t="s">
        <v>458</v>
      </c>
      <c r="C14" s="1162"/>
      <c r="D14" s="1162"/>
      <c r="E14" s="1163"/>
      <c r="K14" s="1161"/>
      <c r="L14" s="1161"/>
      <c r="M14" s="1161"/>
      <c r="N14" s="1161"/>
    </row>
    <row r="15" spans="1:14">
      <c r="B15" s="7"/>
      <c r="C15" s="7"/>
      <c r="D15" s="7"/>
      <c r="E15" s="7"/>
      <c r="K15" s="1161"/>
      <c r="L15" s="1161"/>
      <c r="M15" s="1161"/>
      <c r="N15" s="1161"/>
    </row>
    <row r="16" spans="1:14">
      <c r="B16" s="7"/>
      <c r="C16" s="7"/>
      <c r="D16" s="7"/>
      <c r="E16" s="7"/>
      <c r="K16" s="16"/>
      <c r="L16" s="16"/>
      <c r="M16" s="16"/>
      <c r="N16" s="16"/>
    </row>
    <row r="17" spans="1:14">
      <c r="A17" s="15" t="s">
        <v>3</v>
      </c>
      <c r="B17" s="1162" t="s">
        <v>4</v>
      </c>
      <c r="C17" s="1162"/>
      <c r="D17" s="1162"/>
      <c r="E17" s="1163"/>
      <c r="K17" s="1161"/>
      <c r="L17" s="1161"/>
      <c r="M17" s="1161"/>
      <c r="N17" s="1161"/>
    </row>
    <row r="18" spans="1:14" ht="18" customHeight="1">
      <c r="B18" s="7"/>
      <c r="C18" s="7"/>
      <c r="D18" s="7"/>
      <c r="E18" s="7"/>
      <c r="K18" s="16"/>
      <c r="L18" s="16"/>
      <c r="M18" s="16"/>
      <c r="N18" s="16"/>
    </row>
    <row r="19" spans="1:14">
      <c r="B19" s="17"/>
    </row>
    <row r="20" spans="1:14">
      <c r="A20" s="3" t="s">
        <v>5</v>
      </c>
      <c r="B20" s="18" t="s">
        <v>6</v>
      </c>
      <c r="C20" s="19"/>
      <c r="D20" s="19"/>
      <c r="E20" s="20"/>
    </row>
    <row r="21" spans="1:14">
      <c r="A21" s="6"/>
      <c r="B21" s="18" t="s">
        <v>7</v>
      </c>
      <c r="E21" s="21"/>
    </row>
    <row r="22" spans="1:14">
      <c r="A22" s="9"/>
      <c r="B22" s="22" t="s">
        <v>8</v>
      </c>
      <c r="C22" s="17"/>
      <c r="D22" s="17"/>
      <c r="E22" s="23"/>
    </row>
    <row r="23" spans="1:14">
      <c r="B23" s="24"/>
    </row>
    <row r="24" spans="1:14">
      <c r="B24" s="24"/>
    </row>
    <row r="25" spans="1:14" ht="33">
      <c r="A25" s="25" t="s">
        <v>9</v>
      </c>
      <c r="B25" s="26" t="s">
        <v>10</v>
      </c>
      <c r="C25" s="27"/>
      <c r="D25" s="27"/>
      <c r="E25" s="28"/>
    </row>
    <row r="26" spans="1:14">
      <c r="B26" s="24"/>
    </row>
    <row r="27" spans="1:14">
      <c r="B27" s="24"/>
    </row>
    <row r="28" spans="1:14">
      <c r="A28" s="15" t="s">
        <v>11</v>
      </c>
      <c r="B28" s="29" t="s">
        <v>459</v>
      </c>
      <c r="C28" s="30"/>
      <c r="D28" s="30"/>
      <c r="E28" s="31"/>
    </row>
    <row r="29" spans="1:14">
      <c r="B29" s="24"/>
    </row>
    <row r="31" spans="1:14">
      <c r="A31" s="15" t="s">
        <v>12</v>
      </c>
      <c r="B31" s="32" t="s">
        <v>2489</v>
      </c>
      <c r="C31" s="33"/>
      <c r="D31" s="27"/>
      <c r="E31" s="28"/>
    </row>
    <row r="32" spans="1:14">
      <c r="B32" s="34"/>
      <c r="C32" s="7"/>
    </row>
    <row r="35" spans="2:2">
      <c r="B35" s="24" t="s">
        <v>13</v>
      </c>
    </row>
    <row r="36" spans="2:2">
      <c r="B36" s="35" t="s">
        <v>14</v>
      </c>
    </row>
    <row r="37" spans="2:2">
      <c r="B37" s="35" t="s">
        <v>15</v>
      </c>
    </row>
  </sheetData>
  <sheetProtection selectLockedCells="1" selectUnlockedCells="1"/>
  <mergeCells count="13">
    <mergeCell ref="B11:E11"/>
    <mergeCell ref="K11:N11"/>
    <mergeCell ref="A2:E3"/>
    <mergeCell ref="K5:N5"/>
    <mergeCell ref="K6:N6"/>
    <mergeCell ref="K7:N7"/>
    <mergeCell ref="K9:N9"/>
    <mergeCell ref="K13:N13"/>
    <mergeCell ref="B14:E14"/>
    <mergeCell ref="K14:N14"/>
    <mergeCell ref="K15:N15"/>
    <mergeCell ref="B17:E17"/>
    <mergeCell ref="K17:N17"/>
  </mergeCells>
  <pageMargins left="0.98425196850393704" right="0.59055118110236227" top="0.74803149606299213" bottom="0.74803149606299213" header="0.51181102362204722" footer="0.51181102362204722"/>
  <pageSetup paperSize="9" firstPageNumber="0" orientation="portrait" horizontalDpi="300" verticalDpi="300" r:id="rId1"/>
  <headerFooter alignWithMargins="0">
    <oddHeader>&amp;LOŠ Milojke štukelj, Nova Gorica</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212BDD-4031-4CAB-9C17-0516CA7621B2}">
  <dimension ref="A1:J30"/>
  <sheetViews>
    <sheetView view="pageBreakPreview" zoomScaleSheetLayoutView="100" workbookViewId="0">
      <selection activeCell="E20" sqref="E20"/>
    </sheetView>
  </sheetViews>
  <sheetFormatPr defaultRowHeight="16.5"/>
  <cols>
    <col min="1" max="1" width="7.140625" style="47" customWidth="1"/>
    <col min="2" max="2" width="39.42578125" style="1" customWidth="1"/>
    <col min="3" max="3" width="8.28515625" style="1" customWidth="1"/>
    <col min="4" max="4" width="10.85546875" style="1" customWidth="1"/>
    <col min="5" max="5" width="11.85546875" style="1" customWidth="1"/>
    <col min="6" max="6" width="12.5703125" style="1" customWidth="1"/>
    <col min="7" max="7" width="9.140625" style="1" hidden="1" customWidth="1"/>
    <col min="8" max="8" width="30.5703125" style="1" hidden="1" customWidth="1"/>
    <col min="9" max="9" width="16" style="1" hidden="1" customWidth="1"/>
    <col min="10" max="10" width="9.140625" style="1" hidden="1" customWidth="1"/>
    <col min="11" max="11" width="9.140625" style="1"/>
    <col min="12" max="12" width="7.140625" style="1" customWidth="1"/>
    <col min="13" max="256" width="9.140625" style="1"/>
    <col min="257" max="257" width="7.140625" style="1" customWidth="1"/>
    <col min="258" max="258" width="39.42578125" style="1" customWidth="1"/>
    <col min="259" max="259" width="8.28515625" style="1" customWidth="1"/>
    <col min="260" max="260" width="10.85546875" style="1" customWidth="1"/>
    <col min="261" max="261" width="11.85546875" style="1" customWidth="1"/>
    <col min="262" max="262" width="12.5703125" style="1" customWidth="1"/>
    <col min="263" max="267" width="9.140625" style="1"/>
    <col min="268" max="268" width="7.140625" style="1" customWidth="1"/>
    <col min="269" max="512" width="9.140625" style="1"/>
    <col min="513" max="513" width="7.140625" style="1" customWidth="1"/>
    <col min="514" max="514" width="39.42578125" style="1" customWidth="1"/>
    <col min="515" max="515" width="8.28515625" style="1" customWidth="1"/>
    <col min="516" max="516" width="10.85546875" style="1" customWidth="1"/>
    <col min="517" max="517" width="11.85546875" style="1" customWidth="1"/>
    <col min="518" max="518" width="12.5703125" style="1" customWidth="1"/>
    <col min="519" max="523" width="9.140625" style="1"/>
    <col min="524" max="524" width="7.140625" style="1" customWidth="1"/>
    <col min="525" max="768" width="9.140625" style="1"/>
    <col min="769" max="769" width="7.140625" style="1" customWidth="1"/>
    <col min="770" max="770" width="39.42578125" style="1" customWidth="1"/>
    <col min="771" max="771" width="8.28515625" style="1" customWidth="1"/>
    <col min="772" max="772" width="10.85546875" style="1" customWidth="1"/>
    <col min="773" max="773" width="11.85546875" style="1" customWidth="1"/>
    <col min="774" max="774" width="12.5703125" style="1" customWidth="1"/>
    <col min="775" max="779" width="9.140625" style="1"/>
    <col min="780" max="780" width="7.140625" style="1" customWidth="1"/>
    <col min="781" max="1024" width="9.140625" style="1"/>
    <col min="1025" max="1025" width="7.140625" style="1" customWidth="1"/>
    <col min="1026" max="1026" width="39.42578125" style="1" customWidth="1"/>
    <col min="1027" max="1027" width="8.28515625" style="1" customWidth="1"/>
    <col min="1028" max="1028" width="10.85546875" style="1" customWidth="1"/>
    <col min="1029" max="1029" width="11.85546875" style="1" customWidth="1"/>
    <col min="1030" max="1030" width="12.5703125" style="1" customWidth="1"/>
    <col min="1031" max="1035" width="9.140625" style="1"/>
    <col min="1036" max="1036" width="7.140625" style="1" customWidth="1"/>
    <col min="1037" max="1280" width="9.140625" style="1"/>
    <col min="1281" max="1281" width="7.140625" style="1" customWidth="1"/>
    <col min="1282" max="1282" width="39.42578125" style="1" customWidth="1"/>
    <col min="1283" max="1283" width="8.28515625" style="1" customWidth="1"/>
    <col min="1284" max="1284" width="10.85546875" style="1" customWidth="1"/>
    <col min="1285" max="1285" width="11.85546875" style="1" customWidth="1"/>
    <col min="1286" max="1286" width="12.5703125" style="1" customWidth="1"/>
    <col min="1287" max="1291" width="9.140625" style="1"/>
    <col min="1292" max="1292" width="7.140625" style="1" customWidth="1"/>
    <col min="1293" max="1536" width="9.140625" style="1"/>
    <col min="1537" max="1537" width="7.140625" style="1" customWidth="1"/>
    <col min="1538" max="1538" width="39.42578125" style="1" customWidth="1"/>
    <col min="1539" max="1539" width="8.28515625" style="1" customWidth="1"/>
    <col min="1540" max="1540" width="10.85546875" style="1" customWidth="1"/>
    <col min="1541" max="1541" width="11.85546875" style="1" customWidth="1"/>
    <col min="1542" max="1542" width="12.5703125" style="1" customWidth="1"/>
    <col min="1543" max="1547" width="9.140625" style="1"/>
    <col min="1548" max="1548" width="7.140625" style="1" customWidth="1"/>
    <col min="1549" max="1792" width="9.140625" style="1"/>
    <col min="1793" max="1793" width="7.140625" style="1" customWidth="1"/>
    <col min="1794" max="1794" width="39.42578125" style="1" customWidth="1"/>
    <col min="1795" max="1795" width="8.28515625" style="1" customWidth="1"/>
    <col min="1796" max="1796" width="10.85546875" style="1" customWidth="1"/>
    <col min="1797" max="1797" width="11.85546875" style="1" customWidth="1"/>
    <col min="1798" max="1798" width="12.5703125" style="1" customWidth="1"/>
    <col min="1799" max="1803" width="9.140625" style="1"/>
    <col min="1804" max="1804" width="7.140625" style="1" customWidth="1"/>
    <col min="1805" max="2048" width="9.140625" style="1"/>
    <col min="2049" max="2049" width="7.140625" style="1" customWidth="1"/>
    <col min="2050" max="2050" width="39.42578125" style="1" customWidth="1"/>
    <col min="2051" max="2051" width="8.28515625" style="1" customWidth="1"/>
    <col min="2052" max="2052" width="10.85546875" style="1" customWidth="1"/>
    <col min="2053" max="2053" width="11.85546875" style="1" customWidth="1"/>
    <col min="2054" max="2054" width="12.5703125" style="1" customWidth="1"/>
    <col min="2055" max="2059" width="9.140625" style="1"/>
    <col min="2060" max="2060" width="7.140625" style="1" customWidth="1"/>
    <col min="2061" max="2304" width="9.140625" style="1"/>
    <col min="2305" max="2305" width="7.140625" style="1" customWidth="1"/>
    <col min="2306" max="2306" width="39.42578125" style="1" customWidth="1"/>
    <col min="2307" max="2307" width="8.28515625" style="1" customWidth="1"/>
    <col min="2308" max="2308" width="10.85546875" style="1" customWidth="1"/>
    <col min="2309" max="2309" width="11.85546875" style="1" customWidth="1"/>
    <col min="2310" max="2310" width="12.5703125" style="1" customWidth="1"/>
    <col min="2311" max="2315" width="9.140625" style="1"/>
    <col min="2316" max="2316" width="7.140625" style="1" customWidth="1"/>
    <col min="2317" max="2560" width="9.140625" style="1"/>
    <col min="2561" max="2561" width="7.140625" style="1" customWidth="1"/>
    <col min="2562" max="2562" width="39.42578125" style="1" customWidth="1"/>
    <col min="2563" max="2563" width="8.28515625" style="1" customWidth="1"/>
    <col min="2564" max="2564" width="10.85546875" style="1" customWidth="1"/>
    <col min="2565" max="2565" width="11.85546875" style="1" customWidth="1"/>
    <col min="2566" max="2566" width="12.5703125" style="1" customWidth="1"/>
    <col min="2567" max="2571" width="9.140625" style="1"/>
    <col min="2572" max="2572" width="7.140625" style="1" customWidth="1"/>
    <col min="2573" max="2816" width="9.140625" style="1"/>
    <col min="2817" max="2817" width="7.140625" style="1" customWidth="1"/>
    <col min="2818" max="2818" width="39.42578125" style="1" customWidth="1"/>
    <col min="2819" max="2819" width="8.28515625" style="1" customWidth="1"/>
    <col min="2820" max="2820" width="10.85546875" style="1" customWidth="1"/>
    <col min="2821" max="2821" width="11.85546875" style="1" customWidth="1"/>
    <col min="2822" max="2822" width="12.5703125" style="1" customWidth="1"/>
    <col min="2823" max="2827" width="9.140625" style="1"/>
    <col min="2828" max="2828" width="7.140625" style="1" customWidth="1"/>
    <col min="2829" max="3072" width="9.140625" style="1"/>
    <col min="3073" max="3073" width="7.140625" style="1" customWidth="1"/>
    <col min="3074" max="3074" width="39.42578125" style="1" customWidth="1"/>
    <col min="3075" max="3075" width="8.28515625" style="1" customWidth="1"/>
    <col min="3076" max="3076" width="10.85546875" style="1" customWidth="1"/>
    <col min="3077" max="3077" width="11.85546875" style="1" customWidth="1"/>
    <col min="3078" max="3078" width="12.5703125" style="1" customWidth="1"/>
    <col min="3079" max="3083" width="9.140625" style="1"/>
    <col min="3084" max="3084" width="7.140625" style="1" customWidth="1"/>
    <col min="3085" max="3328" width="9.140625" style="1"/>
    <col min="3329" max="3329" width="7.140625" style="1" customWidth="1"/>
    <col min="3330" max="3330" width="39.42578125" style="1" customWidth="1"/>
    <col min="3331" max="3331" width="8.28515625" style="1" customWidth="1"/>
    <col min="3332" max="3332" width="10.85546875" style="1" customWidth="1"/>
    <col min="3333" max="3333" width="11.85546875" style="1" customWidth="1"/>
    <col min="3334" max="3334" width="12.5703125" style="1" customWidth="1"/>
    <col min="3335" max="3339" width="9.140625" style="1"/>
    <col min="3340" max="3340" width="7.140625" style="1" customWidth="1"/>
    <col min="3341" max="3584" width="9.140625" style="1"/>
    <col min="3585" max="3585" width="7.140625" style="1" customWidth="1"/>
    <col min="3586" max="3586" width="39.42578125" style="1" customWidth="1"/>
    <col min="3587" max="3587" width="8.28515625" style="1" customWidth="1"/>
    <col min="3588" max="3588" width="10.85546875" style="1" customWidth="1"/>
    <col min="3589" max="3589" width="11.85546875" style="1" customWidth="1"/>
    <col min="3590" max="3590" width="12.5703125" style="1" customWidth="1"/>
    <col min="3591" max="3595" width="9.140625" style="1"/>
    <col min="3596" max="3596" width="7.140625" style="1" customWidth="1"/>
    <col min="3597" max="3840" width="9.140625" style="1"/>
    <col min="3841" max="3841" width="7.140625" style="1" customWidth="1"/>
    <col min="3842" max="3842" width="39.42578125" style="1" customWidth="1"/>
    <col min="3843" max="3843" width="8.28515625" style="1" customWidth="1"/>
    <col min="3844" max="3844" width="10.85546875" style="1" customWidth="1"/>
    <col min="3845" max="3845" width="11.85546875" style="1" customWidth="1"/>
    <col min="3846" max="3846" width="12.5703125" style="1" customWidth="1"/>
    <col min="3847" max="3851" width="9.140625" style="1"/>
    <col min="3852" max="3852" width="7.140625" style="1" customWidth="1"/>
    <col min="3853" max="4096" width="9.140625" style="1"/>
    <col min="4097" max="4097" width="7.140625" style="1" customWidth="1"/>
    <col min="4098" max="4098" width="39.42578125" style="1" customWidth="1"/>
    <col min="4099" max="4099" width="8.28515625" style="1" customWidth="1"/>
    <col min="4100" max="4100" width="10.85546875" style="1" customWidth="1"/>
    <col min="4101" max="4101" width="11.85546875" style="1" customWidth="1"/>
    <col min="4102" max="4102" width="12.5703125" style="1" customWidth="1"/>
    <col min="4103" max="4107" width="9.140625" style="1"/>
    <col min="4108" max="4108" width="7.140625" style="1" customWidth="1"/>
    <col min="4109" max="4352" width="9.140625" style="1"/>
    <col min="4353" max="4353" width="7.140625" style="1" customWidth="1"/>
    <col min="4354" max="4354" width="39.42578125" style="1" customWidth="1"/>
    <col min="4355" max="4355" width="8.28515625" style="1" customWidth="1"/>
    <col min="4356" max="4356" width="10.85546875" style="1" customWidth="1"/>
    <col min="4357" max="4357" width="11.85546875" style="1" customWidth="1"/>
    <col min="4358" max="4358" width="12.5703125" style="1" customWidth="1"/>
    <col min="4359" max="4363" width="9.140625" style="1"/>
    <col min="4364" max="4364" width="7.140625" style="1" customWidth="1"/>
    <col min="4365" max="4608" width="9.140625" style="1"/>
    <col min="4609" max="4609" width="7.140625" style="1" customWidth="1"/>
    <col min="4610" max="4610" width="39.42578125" style="1" customWidth="1"/>
    <col min="4611" max="4611" width="8.28515625" style="1" customWidth="1"/>
    <col min="4612" max="4612" width="10.85546875" style="1" customWidth="1"/>
    <col min="4613" max="4613" width="11.85546875" style="1" customWidth="1"/>
    <col min="4614" max="4614" width="12.5703125" style="1" customWidth="1"/>
    <col min="4615" max="4619" width="9.140625" style="1"/>
    <col min="4620" max="4620" width="7.140625" style="1" customWidth="1"/>
    <col min="4621" max="4864" width="9.140625" style="1"/>
    <col min="4865" max="4865" width="7.140625" style="1" customWidth="1"/>
    <col min="4866" max="4866" width="39.42578125" style="1" customWidth="1"/>
    <col min="4867" max="4867" width="8.28515625" style="1" customWidth="1"/>
    <col min="4868" max="4868" width="10.85546875" style="1" customWidth="1"/>
    <col min="4869" max="4869" width="11.85546875" style="1" customWidth="1"/>
    <col min="4870" max="4870" width="12.5703125" style="1" customWidth="1"/>
    <col min="4871" max="4875" width="9.140625" style="1"/>
    <col min="4876" max="4876" width="7.140625" style="1" customWidth="1"/>
    <col min="4877" max="5120" width="9.140625" style="1"/>
    <col min="5121" max="5121" width="7.140625" style="1" customWidth="1"/>
    <col min="5122" max="5122" width="39.42578125" style="1" customWidth="1"/>
    <col min="5123" max="5123" width="8.28515625" style="1" customWidth="1"/>
    <col min="5124" max="5124" width="10.85546875" style="1" customWidth="1"/>
    <col min="5125" max="5125" width="11.85546875" style="1" customWidth="1"/>
    <col min="5126" max="5126" width="12.5703125" style="1" customWidth="1"/>
    <col min="5127" max="5131" width="9.140625" style="1"/>
    <col min="5132" max="5132" width="7.140625" style="1" customWidth="1"/>
    <col min="5133" max="5376" width="9.140625" style="1"/>
    <col min="5377" max="5377" width="7.140625" style="1" customWidth="1"/>
    <col min="5378" max="5378" width="39.42578125" style="1" customWidth="1"/>
    <col min="5379" max="5379" width="8.28515625" style="1" customWidth="1"/>
    <col min="5380" max="5380" width="10.85546875" style="1" customWidth="1"/>
    <col min="5381" max="5381" width="11.85546875" style="1" customWidth="1"/>
    <col min="5382" max="5382" width="12.5703125" style="1" customWidth="1"/>
    <col min="5383" max="5387" width="9.140625" style="1"/>
    <col min="5388" max="5388" width="7.140625" style="1" customWidth="1"/>
    <col min="5389" max="5632" width="9.140625" style="1"/>
    <col min="5633" max="5633" width="7.140625" style="1" customWidth="1"/>
    <col min="5634" max="5634" width="39.42578125" style="1" customWidth="1"/>
    <col min="5635" max="5635" width="8.28515625" style="1" customWidth="1"/>
    <col min="5636" max="5636" width="10.85546875" style="1" customWidth="1"/>
    <col min="5637" max="5637" width="11.85546875" style="1" customWidth="1"/>
    <col min="5638" max="5638" width="12.5703125" style="1" customWidth="1"/>
    <col min="5639" max="5643" width="9.140625" style="1"/>
    <col min="5644" max="5644" width="7.140625" style="1" customWidth="1"/>
    <col min="5645" max="5888" width="9.140625" style="1"/>
    <col min="5889" max="5889" width="7.140625" style="1" customWidth="1"/>
    <col min="5890" max="5890" width="39.42578125" style="1" customWidth="1"/>
    <col min="5891" max="5891" width="8.28515625" style="1" customWidth="1"/>
    <col min="5892" max="5892" width="10.85546875" style="1" customWidth="1"/>
    <col min="5893" max="5893" width="11.85546875" style="1" customWidth="1"/>
    <col min="5894" max="5894" width="12.5703125" style="1" customWidth="1"/>
    <col min="5895" max="5899" width="9.140625" style="1"/>
    <col min="5900" max="5900" width="7.140625" style="1" customWidth="1"/>
    <col min="5901" max="6144" width="9.140625" style="1"/>
    <col min="6145" max="6145" width="7.140625" style="1" customWidth="1"/>
    <col min="6146" max="6146" width="39.42578125" style="1" customWidth="1"/>
    <col min="6147" max="6147" width="8.28515625" style="1" customWidth="1"/>
    <col min="6148" max="6148" width="10.85546875" style="1" customWidth="1"/>
    <col min="6149" max="6149" width="11.85546875" style="1" customWidth="1"/>
    <col min="6150" max="6150" width="12.5703125" style="1" customWidth="1"/>
    <col min="6151" max="6155" width="9.140625" style="1"/>
    <col min="6156" max="6156" width="7.140625" style="1" customWidth="1"/>
    <col min="6157" max="6400" width="9.140625" style="1"/>
    <col min="6401" max="6401" width="7.140625" style="1" customWidth="1"/>
    <col min="6402" max="6402" width="39.42578125" style="1" customWidth="1"/>
    <col min="6403" max="6403" width="8.28515625" style="1" customWidth="1"/>
    <col min="6404" max="6404" width="10.85546875" style="1" customWidth="1"/>
    <col min="6405" max="6405" width="11.85546875" style="1" customWidth="1"/>
    <col min="6406" max="6406" width="12.5703125" style="1" customWidth="1"/>
    <col min="6407" max="6411" width="9.140625" style="1"/>
    <col min="6412" max="6412" width="7.140625" style="1" customWidth="1"/>
    <col min="6413" max="6656" width="9.140625" style="1"/>
    <col min="6657" max="6657" width="7.140625" style="1" customWidth="1"/>
    <col min="6658" max="6658" width="39.42578125" style="1" customWidth="1"/>
    <col min="6659" max="6659" width="8.28515625" style="1" customWidth="1"/>
    <col min="6660" max="6660" width="10.85546875" style="1" customWidth="1"/>
    <col min="6661" max="6661" width="11.85546875" style="1" customWidth="1"/>
    <col min="6662" max="6662" width="12.5703125" style="1" customWidth="1"/>
    <col min="6663" max="6667" width="9.140625" style="1"/>
    <col min="6668" max="6668" width="7.140625" style="1" customWidth="1"/>
    <col min="6669" max="6912" width="9.140625" style="1"/>
    <col min="6913" max="6913" width="7.140625" style="1" customWidth="1"/>
    <col min="6914" max="6914" width="39.42578125" style="1" customWidth="1"/>
    <col min="6915" max="6915" width="8.28515625" style="1" customWidth="1"/>
    <col min="6916" max="6916" width="10.85546875" style="1" customWidth="1"/>
    <col min="6917" max="6917" width="11.85546875" style="1" customWidth="1"/>
    <col min="6918" max="6918" width="12.5703125" style="1" customWidth="1"/>
    <col min="6919" max="6923" width="9.140625" style="1"/>
    <col min="6924" max="6924" width="7.140625" style="1" customWidth="1"/>
    <col min="6925" max="7168" width="9.140625" style="1"/>
    <col min="7169" max="7169" width="7.140625" style="1" customWidth="1"/>
    <col min="7170" max="7170" width="39.42578125" style="1" customWidth="1"/>
    <col min="7171" max="7171" width="8.28515625" style="1" customWidth="1"/>
    <col min="7172" max="7172" width="10.85546875" style="1" customWidth="1"/>
    <col min="7173" max="7173" width="11.85546875" style="1" customWidth="1"/>
    <col min="7174" max="7174" width="12.5703125" style="1" customWidth="1"/>
    <col min="7175" max="7179" width="9.140625" style="1"/>
    <col min="7180" max="7180" width="7.140625" style="1" customWidth="1"/>
    <col min="7181" max="7424" width="9.140625" style="1"/>
    <col min="7425" max="7425" width="7.140625" style="1" customWidth="1"/>
    <col min="7426" max="7426" width="39.42578125" style="1" customWidth="1"/>
    <col min="7427" max="7427" width="8.28515625" style="1" customWidth="1"/>
    <col min="7428" max="7428" width="10.85546875" style="1" customWidth="1"/>
    <col min="7429" max="7429" width="11.85546875" style="1" customWidth="1"/>
    <col min="7430" max="7430" width="12.5703125" style="1" customWidth="1"/>
    <col min="7431" max="7435" width="9.140625" style="1"/>
    <col min="7436" max="7436" width="7.140625" style="1" customWidth="1"/>
    <col min="7437" max="7680" width="9.140625" style="1"/>
    <col min="7681" max="7681" width="7.140625" style="1" customWidth="1"/>
    <col min="7682" max="7682" width="39.42578125" style="1" customWidth="1"/>
    <col min="7683" max="7683" width="8.28515625" style="1" customWidth="1"/>
    <col min="7684" max="7684" width="10.85546875" style="1" customWidth="1"/>
    <col min="7685" max="7685" width="11.85546875" style="1" customWidth="1"/>
    <col min="7686" max="7686" width="12.5703125" style="1" customWidth="1"/>
    <col min="7687" max="7691" width="9.140625" style="1"/>
    <col min="7692" max="7692" width="7.140625" style="1" customWidth="1"/>
    <col min="7693" max="7936" width="9.140625" style="1"/>
    <col min="7937" max="7937" width="7.140625" style="1" customWidth="1"/>
    <col min="7938" max="7938" width="39.42578125" style="1" customWidth="1"/>
    <col min="7939" max="7939" width="8.28515625" style="1" customWidth="1"/>
    <col min="7940" max="7940" width="10.85546875" style="1" customWidth="1"/>
    <col min="7941" max="7941" width="11.85546875" style="1" customWidth="1"/>
    <col min="7942" max="7942" width="12.5703125" style="1" customWidth="1"/>
    <col min="7943" max="7947" width="9.140625" style="1"/>
    <col min="7948" max="7948" width="7.140625" style="1" customWidth="1"/>
    <col min="7949" max="8192" width="9.140625" style="1"/>
    <col min="8193" max="8193" width="7.140625" style="1" customWidth="1"/>
    <col min="8194" max="8194" width="39.42578125" style="1" customWidth="1"/>
    <col min="8195" max="8195" width="8.28515625" style="1" customWidth="1"/>
    <col min="8196" max="8196" width="10.85546875" style="1" customWidth="1"/>
    <col min="8197" max="8197" width="11.85546875" style="1" customWidth="1"/>
    <col min="8198" max="8198" width="12.5703125" style="1" customWidth="1"/>
    <col min="8199" max="8203" width="9.140625" style="1"/>
    <col min="8204" max="8204" width="7.140625" style="1" customWidth="1"/>
    <col min="8205" max="8448" width="9.140625" style="1"/>
    <col min="8449" max="8449" width="7.140625" style="1" customWidth="1"/>
    <col min="8450" max="8450" width="39.42578125" style="1" customWidth="1"/>
    <col min="8451" max="8451" width="8.28515625" style="1" customWidth="1"/>
    <col min="8452" max="8452" width="10.85546875" style="1" customWidth="1"/>
    <col min="8453" max="8453" width="11.85546875" style="1" customWidth="1"/>
    <col min="8454" max="8454" width="12.5703125" style="1" customWidth="1"/>
    <col min="8455" max="8459" width="9.140625" style="1"/>
    <col min="8460" max="8460" width="7.140625" style="1" customWidth="1"/>
    <col min="8461" max="8704" width="9.140625" style="1"/>
    <col min="8705" max="8705" width="7.140625" style="1" customWidth="1"/>
    <col min="8706" max="8706" width="39.42578125" style="1" customWidth="1"/>
    <col min="8707" max="8707" width="8.28515625" style="1" customWidth="1"/>
    <col min="8708" max="8708" width="10.85546875" style="1" customWidth="1"/>
    <col min="8709" max="8709" width="11.85546875" style="1" customWidth="1"/>
    <col min="8710" max="8710" width="12.5703125" style="1" customWidth="1"/>
    <col min="8711" max="8715" width="9.140625" style="1"/>
    <col min="8716" max="8716" width="7.140625" style="1" customWidth="1"/>
    <col min="8717" max="8960" width="9.140625" style="1"/>
    <col min="8961" max="8961" width="7.140625" style="1" customWidth="1"/>
    <col min="8962" max="8962" width="39.42578125" style="1" customWidth="1"/>
    <col min="8963" max="8963" width="8.28515625" style="1" customWidth="1"/>
    <col min="8964" max="8964" width="10.85546875" style="1" customWidth="1"/>
    <col min="8965" max="8965" width="11.85546875" style="1" customWidth="1"/>
    <col min="8966" max="8966" width="12.5703125" style="1" customWidth="1"/>
    <col min="8967" max="8971" width="9.140625" style="1"/>
    <col min="8972" max="8972" width="7.140625" style="1" customWidth="1"/>
    <col min="8973" max="9216" width="9.140625" style="1"/>
    <col min="9217" max="9217" width="7.140625" style="1" customWidth="1"/>
    <col min="9218" max="9218" width="39.42578125" style="1" customWidth="1"/>
    <col min="9219" max="9219" width="8.28515625" style="1" customWidth="1"/>
    <col min="9220" max="9220" width="10.85546875" style="1" customWidth="1"/>
    <col min="9221" max="9221" width="11.85546875" style="1" customWidth="1"/>
    <col min="9222" max="9222" width="12.5703125" style="1" customWidth="1"/>
    <col min="9223" max="9227" width="9.140625" style="1"/>
    <col min="9228" max="9228" width="7.140625" style="1" customWidth="1"/>
    <col min="9229" max="9472" width="9.140625" style="1"/>
    <col min="9473" max="9473" width="7.140625" style="1" customWidth="1"/>
    <col min="9474" max="9474" width="39.42578125" style="1" customWidth="1"/>
    <col min="9475" max="9475" width="8.28515625" style="1" customWidth="1"/>
    <col min="9476" max="9476" width="10.85546875" style="1" customWidth="1"/>
    <col min="9477" max="9477" width="11.85546875" style="1" customWidth="1"/>
    <col min="9478" max="9478" width="12.5703125" style="1" customWidth="1"/>
    <col min="9479" max="9483" width="9.140625" style="1"/>
    <col min="9484" max="9484" width="7.140625" style="1" customWidth="1"/>
    <col min="9485" max="9728" width="9.140625" style="1"/>
    <col min="9729" max="9729" width="7.140625" style="1" customWidth="1"/>
    <col min="9730" max="9730" width="39.42578125" style="1" customWidth="1"/>
    <col min="9731" max="9731" width="8.28515625" style="1" customWidth="1"/>
    <col min="9732" max="9732" width="10.85546875" style="1" customWidth="1"/>
    <col min="9733" max="9733" width="11.85546875" style="1" customWidth="1"/>
    <col min="9734" max="9734" width="12.5703125" style="1" customWidth="1"/>
    <col min="9735" max="9739" width="9.140625" style="1"/>
    <col min="9740" max="9740" width="7.140625" style="1" customWidth="1"/>
    <col min="9741" max="9984" width="9.140625" style="1"/>
    <col min="9985" max="9985" width="7.140625" style="1" customWidth="1"/>
    <col min="9986" max="9986" width="39.42578125" style="1" customWidth="1"/>
    <col min="9987" max="9987" width="8.28515625" style="1" customWidth="1"/>
    <col min="9988" max="9988" width="10.85546875" style="1" customWidth="1"/>
    <col min="9989" max="9989" width="11.85546875" style="1" customWidth="1"/>
    <col min="9990" max="9990" width="12.5703125" style="1" customWidth="1"/>
    <col min="9991" max="9995" width="9.140625" style="1"/>
    <col min="9996" max="9996" width="7.140625" style="1" customWidth="1"/>
    <col min="9997" max="10240" width="9.140625" style="1"/>
    <col min="10241" max="10241" width="7.140625" style="1" customWidth="1"/>
    <col min="10242" max="10242" width="39.42578125" style="1" customWidth="1"/>
    <col min="10243" max="10243" width="8.28515625" style="1" customWidth="1"/>
    <col min="10244" max="10244" width="10.85546875" style="1" customWidth="1"/>
    <col min="10245" max="10245" width="11.85546875" style="1" customWidth="1"/>
    <col min="10246" max="10246" width="12.5703125" style="1" customWidth="1"/>
    <col min="10247" max="10251" width="9.140625" style="1"/>
    <col min="10252" max="10252" width="7.140625" style="1" customWidth="1"/>
    <col min="10253" max="10496" width="9.140625" style="1"/>
    <col min="10497" max="10497" width="7.140625" style="1" customWidth="1"/>
    <col min="10498" max="10498" width="39.42578125" style="1" customWidth="1"/>
    <col min="10499" max="10499" width="8.28515625" style="1" customWidth="1"/>
    <col min="10500" max="10500" width="10.85546875" style="1" customWidth="1"/>
    <col min="10501" max="10501" width="11.85546875" style="1" customWidth="1"/>
    <col min="10502" max="10502" width="12.5703125" style="1" customWidth="1"/>
    <col min="10503" max="10507" width="9.140625" style="1"/>
    <col min="10508" max="10508" width="7.140625" style="1" customWidth="1"/>
    <col min="10509" max="10752" width="9.140625" style="1"/>
    <col min="10753" max="10753" width="7.140625" style="1" customWidth="1"/>
    <col min="10754" max="10754" width="39.42578125" style="1" customWidth="1"/>
    <col min="10755" max="10755" width="8.28515625" style="1" customWidth="1"/>
    <col min="10756" max="10756" width="10.85546875" style="1" customWidth="1"/>
    <col min="10757" max="10757" width="11.85546875" style="1" customWidth="1"/>
    <col min="10758" max="10758" width="12.5703125" style="1" customWidth="1"/>
    <col min="10759" max="10763" width="9.140625" style="1"/>
    <col min="10764" max="10764" width="7.140625" style="1" customWidth="1"/>
    <col min="10765" max="11008" width="9.140625" style="1"/>
    <col min="11009" max="11009" width="7.140625" style="1" customWidth="1"/>
    <col min="11010" max="11010" width="39.42578125" style="1" customWidth="1"/>
    <col min="11011" max="11011" width="8.28515625" style="1" customWidth="1"/>
    <col min="11012" max="11012" width="10.85546875" style="1" customWidth="1"/>
    <col min="11013" max="11013" width="11.85546875" style="1" customWidth="1"/>
    <col min="11014" max="11014" width="12.5703125" style="1" customWidth="1"/>
    <col min="11015" max="11019" width="9.140625" style="1"/>
    <col min="11020" max="11020" width="7.140625" style="1" customWidth="1"/>
    <col min="11021" max="11264" width="9.140625" style="1"/>
    <col min="11265" max="11265" width="7.140625" style="1" customWidth="1"/>
    <col min="11266" max="11266" width="39.42578125" style="1" customWidth="1"/>
    <col min="11267" max="11267" width="8.28515625" style="1" customWidth="1"/>
    <col min="11268" max="11268" width="10.85546875" style="1" customWidth="1"/>
    <col min="11269" max="11269" width="11.85546875" style="1" customWidth="1"/>
    <col min="11270" max="11270" width="12.5703125" style="1" customWidth="1"/>
    <col min="11271" max="11275" width="9.140625" style="1"/>
    <col min="11276" max="11276" width="7.140625" style="1" customWidth="1"/>
    <col min="11277" max="11520" width="9.140625" style="1"/>
    <col min="11521" max="11521" width="7.140625" style="1" customWidth="1"/>
    <col min="11522" max="11522" width="39.42578125" style="1" customWidth="1"/>
    <col min="11523" max="11523" width="8.28515625" style="1" customWidth="1"/>
    <col min="11524" max="11524" width="10.85546875" style="1" customWidth="1"/>
    <col min="11525" max="11525" width="11.85546875" style="1" customWidth="1"/>
    <col min="11526" max="11526" width="12.5703125" style="1" customWidth="1"/>
    <col min="11527" max="11531" width="9.140625" style="1"/>
    <col min="11532" max="11532" width="7.140625" style="1" customWidth="1"/>
    <col min="11533" max="11776" width="9.140625" style="1"/>
    <col min="11777" max="11777" width="7.140625" style="1" customWidth="1"/>
    <col min="11778" max="11778" width="39.42578125" style="1" customWidth="1"/>
    <col min="11779" max="11779" width="8.28515625" style="1" customWidth="1"/>
    <col min="11780" max="11780" width="10.85546875" style="1" customWidth="1"/>
    <col min="11781" max="11781" width="11.85546875" style="1" customWidth="1"/>
    <col min="11782" max="11782" width="12.5703125" style="1" customWidth="1"/>
    <col min="11783" max="11787" width="9.140625" style="1"/>
    <col min="11788" max="11788" width="7.140625" style="1" customWidth="1"/>
    <col min="11789" max="12032" width="9.140625" style="1"/>
    <col min="12033" max="12033" width="7.140625" style="1" customWidth="1"/>
    <col min="12034" max="12034" width="39.42578125" style="1" customWidth="1"/>
    <col min="12035" max="12035" width="8.28515625" style="1" customWidth="1"/>
    <col min="12036" max="12036" width="10.85546875" style="1" customWidth="1"/>
    <col min="12037" max="12037" width="11.85546875" style="1" customWidth="1"/>
    <col min="12038" max="12038" width="12.5703125" style="1" customWidth="1"/>
    <col min="12039" max="12043" width="9.140625" style="1"/>
    <col min="12044" max="12044" width="7.140625" style="1" customWidth="1"/>
    <col min="12045" max="12288" width="9.140625" style="1"/>
    <col min="12289" max="12289" width="7.140625" style="1" customWidth="1"/>
    <col min="12290" max="12290" width="39.42578125" style="1" customWidth="1"/>
    <col min="12291" max="12291" width="8.28515625" style="1" customWidth="1"/>
    <col min="12292" max="12292" width="10.85546875" style="1" customWidth="1"/>
    <col min="12293" max="12293" width="11.85546875" style="1" customWidth="1"/>
    <col min="12294" max="12294" width="12.5703125" style="1" customWidth="1"/>
    <col min="12295" max="12299" width="9.140625" style="1"/>
    <col min="12300" max="12300" width="7.140625" style="1" customWidth="1"/>
    <col min="12301" max="12544" width="9.140625" style="1"/>
    <col min="12545" max="12545" width="7.140625" style="1" customWidth="1"/>
    <col min="12546" max="12546" width="39.42578125" style="1" customWidth="1"/>
    <col min="12547" max="12547" width="8.28515625" style="1" customWidth="1"/>
    <col min="12548" max="12548" width="10.85546875" style="1" customWidth="1"/>
    <col min="12549" max="12549" width="11.85546875" style="1" customWidth="1"/>
    <col min="12550" max="12550" width="12.5703125" style="1" customWidth="1"/>
    <col min="12551" max="12555" width="9.140625" style="1"/>
    <col min="12556" max="12556" width="7.140625" style="1" customWidth="1"/>
    <col min="12557" max="12800" width="9.140625" style="1"/>
    <col min="12801" max="12801" width="7.140625" style="1" customWidth="1"/>
    <col min="12802" max="12802" width="39.42578125" style="1" customWidth="1"/>
    <col min="12803" max="12803" width="8.28515625" style="1" customWidth="1"/>
    <col min="12804" max="12804" width="10.85546875" style="1" customWidth="1"/>
    <col min="12805" max="12805" width="11.85546875" style="1" customWidth="1"/>
    <col min="12806" max="12806" width="12.5703125" style="1" customWidth="1"/>
    <col min="12807" max="12811" width="9.140625" style="1"/>
    <col min="12812" max="12812" width="7.140625" style="1" customWidth="1"/>
    <col min="12813" max="13056" width="9.140625" style="1"/>
    <col min="13057" max="13057" width="7.140625" style="1" customWidth="1"/>
    <col min="13058" max="13058" width="39.42578125" style="1" customWidth="1"/>
    <col min="13059" max="13059" width="8.28515625" style="1" customWidth="1"/>
    <col min="13060" max="13060" width="10.85546875" style="1" customWidth="1"/>
    <col min="13061" max="13061" width="11.85546875" style="1" customWidth="1"/>
    <col min="13062" max="13062" width="12.5703125" style="1" customWidth="1"/>
    <col min="13063" max="13067" width="9.140625" style="1"/>
    <col min="13068" max="13068" width="7.140625" style="1" customWidth="1"/>
    <col min="13069" max="13312" width="9.140625" style="1"/>
    <col min="13313" max="13313" width="7.140625" style="1" customWidth="1"/>
    <col min="13314" max="13314" width="39.42578125" style="1" customWidth="1"/>
    <col min="13315" max="13315" width="8.28515625" style="1" customWidth="1"/>
    <col min="13316" max="13316" width="10.85546875" style="1" customWidth="1"/>
    <col min="13317" max="13317" width="11.85546875" style="1" customWidth="1"/>
    <col min="13318" max="13318" width="12.5703125" style="1" customWidth="1"/>
    <col min="13319" max="13323" width="9.140625" style="1"/>
    <col min="13324" max="13324" width="7.140625" style="1" customWidth="1"/>
    <col min="13325" max="13568" width="9.140625" style="1"/>
    <col min="13569" max="13569" width="7.140625" style="1" customWidth="1"/>
    <col min="13570" max="13570" width="39.42578125" style="1" customWidth="1"/>
    <col min="13571" max="13571" width="8.28515625" style="1" customWidth="1"/>
    <col min="13572" max="13572" width="10.85546875" style="1" customWidth="1"/>
    <col min="13573" max="13573" width="11.85546875" style="1" customWidth="1"/>
    <col min="13574" max="13574" width="12.5703125" style="1" customWidth="1"/>
    <col min="13575" max="13579" width="9.140625" style="1"/>
    <col min="13580" max="13580" width="7.140625" style="1" customWidth="1"/>
    <col min="13581" max="13824" width="9.140625" style="1"/>
    <col min="13825" max="13825" width="7.140625" style="1" customWidth="1"/>
    <col min="13826" max="13826" width="39.42578125" style="1" customWidth="1"/>
    <col min="13827" max="13827" width="8.28515625" style="1" customWidth="1"/>
    <col min="13828" max="13828" width="10.85546875" style="1" customWidth="1"/>
    <col min="13829" max="13829" width="11.85546875" style="1" customWidth="1"/>
    <col min="13830" max="13830" width="12.5703125" style="1" customWidth="1"/>
    <col min="13831" max="13835" width="9.140625" style="1"/>
    <col min="13836" max="13836" width="7.140625" style="1" customWidth="1"/>
    <col min="13837" max="14080" width="9.140625" style="1"/>
    <col min="14081" max="14081" width="7.140625" style="1" customWidth="1"/>
    <col min="14082" max="14082" width="39.42578125" style="1" customWidth="1"/>
    <col min="14083" max="14083" width="8.28515625" style="1" customWidth="1"/>
    <col min="14084" max="14084" width="10.85546875" style="1" customWidth="1"/>
    <col min="14085" max="14085" width="11.85546875" style="1" customWidth="1"/>
    <col min="14086" max="14086" width="12.5703125" style="1" customWidth="1"/>
    <col min="14087" max="14091" width="9.140625" style="1"/>
    <col min="14092" max="14092" width="7.140625" style="1" customWidth="1"/>
    <col min="14093" max="14336" width="9.140625" style="1"/>
    <col min="14337" max="14337" width="7.140625" style="1" customWidth="1"/>
    <col min="14338" max="14338" width="39.42578125" style="1" customWidth="1"/>
    <col min="14339" max="14339" width="8.28515625" style="1" customWidth="1"/>
    <col min="14340" max="14340" width="10.85546875" style="1" customWidth="1"/>
    <col min="14341" max="14341" width="11.85546875" style="1" customWidth="1"/>
    <col min="14342" max="14342" width="12.5703125" style="1" customWidth="1"/>
    <col min="14343" max="14347" width="9.140625" style="1"/>
    <col min="14348" max="14348" width="7.140625" style="1" customWidth="1"/>
    <col min="14349" max="14592" width="9.140625" style="1"/>
    <col min="14593" max="14593" width="7.140625" style="1" customWidth="1"/>
    <col min="14594" max="14594" width="39.42578125" style="1" customWidth="1"/>
    <col min="14595" max="14595" width="8.28515625" style="1" customWidth="1"/>
    <col min="14596" max="14596" width="10.85546875" style="1" customWidth="1"/>
    <col min="14597" max="14597" width="11.85546875" style="1" customWidth="1"/>
    <col min="14598" max="14598" width="12.5703125" style="1" customWidth="1"/>
    <col min="14599" max="14603" width="9.140625" style="1"/>
    <col min="14604" max="14604" width="7.140625" style="1" customWidth="1"/>
    <col min="14605" max="14848" width="9.140625" style="1"/>
    <col min="14849" max="14849" width="7.140625" style="1" customWidth="1"/>
    <col min="14850" max="14850" width="39.42578125" style="1" customWidth="1"/>
    <col min="14851" max="14851" width="8.28515625" style="1" customWidth="1"/>
    <col min="14852" max="14852" width="10.85546875" style="1" customWidth="1"/>
    <col min="14853" max="14853" width="11.85546875" style="1" customWidth="1"/>
    <col min="14854" max="14854" width="12.5703125" style="1" customWidth="1"/>
    <col min="14855" max="14859" width="9.140625" style="1"/>
    <col min="14860" max="14860" width="7.140625" style="1" customWidth="1"/>
    <col min="14861" max="15104" width="9.140625" style="1"/>
    <col min="15105" max="15105" width="7.140625" style="1" customWidth="1"/>
    <col min="15106" max="15106" width="39.42578125" style="1" customWidth="1"/>
    <col min="15107" max="15107" width="8.28515625" style="1" customWidth="1"/>
    <col min="15108" max="15108" width="10.85546875" style="1" customWidth="1"/>
    <col min="15109" max="15109" width="11.85546875" style="1" customWidth="1"/>
    <col min="15110" max="15110" width="12.5703125" style="1" customWidth="1"/>
    <col min="15111" max="15115" width="9.140625" style="1"/>
    <col min="15116" max="15116" width="7.140625" style="1" customWidth="1"/>
    <col min="15117" max="15360" width="9.140625" style="1"/>
    <col min="15361" max="15361" width="7.140625" style="1" customWidth="1"/>
    <col min="15362" max="15362" width="39.42578125" style="1" customWidth="1"/>
    <col min="15363" max="15363" width="8.28515625" style="1" customWidth="1"/>
    <col min="15364" max="15364" width="10.85546875" style="1" customWidth="1"/>
    <col min="15365" max="15365" width="11.85546875" style="1" customWidth="1"/>
    <col min="15366" max="15366" width="12.5703125" style="1" customWidth="1"/>
    <col min="15367" max="15371" width="9.140625" style="1"/>
    <col min="15372" max="15372" width="7.140625" style="1" customWidth="1"/>
    <col min="15373" max="15616" width="9.140625" style="1"/>
    <col min="15617" max="15617" width="7.140625" style="1" customWidth="1"/>
    <col min="15618" max="15618" width="39.42578125" style="1" customWidth="1"/>
    <col min="15619" max="15619" width="8.28515625" style="1" customWidth="1"/>
    <col min="15620" max="15620" width="10.85546875" style="1" customWidth="1"/>
    <col min="15621" max="15621" width="11.85546875" style="1" customWidth="1"/>
    <col min="15622" max="15622" width="12.5703125" style="1" customWidth="1"/>
    <col min="15623" max="15627" width="9.140625" style="1"/>
    <col min="15628" max="15628" width="7.140625" style="1" customWidth="1"/>
    <col min="15629" max="15872" width="9.140625" style="1"/>
    <col min="15873" max="15873" width="7.140625" style="1" customWidth="1"/>
    <col min="15874" max="15874" width="39.42578125" style="1" customWidth="1"/>
    <col min="15875" max="15875" width="8.28515625" style="1" customWidth="1"/>
    <col min="15876" max="15876" width="10.85546875" style="1" customWidth="1"/>
    <col min="15877" max="15877" width="11.85546875" style="1" customWidth="1"/>
    <col min="15878" max="15878" width="12.5703125" style="1" customWidth="1"/>
    <col min="15879" max="15883" width="9.140625" style="1"/>
    <col min="15884" max="15884" width="7.140625" style="1" customWidth="1"/>
    <col min="15885" max="16128" width="9.140625" style="1"/>
    <col min="16129" max="16129" width="7.140625" style="1" customWidth="1"/>
    <col min="16130" max="16130" width="39.42578125" style="1" customWidth="1"/>
    <col min="16131" max="16131" width="8.28515625" style="1" customWidth="1"/>
    <col min="16132" max="16132" width="10.85546875" style="1" customWidth="1"/>
    <col min="16133" max="16133" width="11.85546875" style="1" customWidth="1"/>
    <col min="16134" max="16134" width="12.5703125" style="1" customWidth="1"/>
    <col min="16135" max="16139" width="9.140625" style="1"/>
    <col min="16140" max="16140" width="7.140625" style="1" customWidth="1"/>
    <col min="16141" max="16384" width="9.140625" style="1"/>
  </cols>
  <sheetData>
    <row r="1" spans="1:9">
      <c r="A1" s="72" t="s">
        <v>174</v>
      </c>
      <c r="B1" s="24" t="s">
        <v>175</v>
      </c>
    </row>
    <row r="2" spans="1:9">
      <c r="A2" s="72"/>
      <c r="B2" s="24"/>
      <c r="H2" s="595" t="s">
        <v>1453</v>
      </c>
      <c r="I2" s="491">
        <f>F20</f>
        <v>0</v>
      </c>
    </row>
    <row r="3" spans="1:9" s="89" customFormat="1">
      <c r="A3" s="104" t="s">
        <v>176</v>
      </c>
      <c r="B3" s="105"/>
      <c r="C3" s="106"/>
      <c r="D3" s="107"/>
      <c r="E3" s="106"/>
      <c r="F3" s="108"/>
      <c r="H3" s="596" t="s">
        <v>1454</v>
      </c>
      <c r="I3" s="491">
        <f>F18</f>
        <v>0</v>
      </c>
    </row>
    <row r="4" spans="1:9" s="90" customFormat="1" ht="56.25" customHeight="1">
      <c r="A4" s="1192" t="s">
        <v>177</v>
      </c>
      <c r="B4" s="1210"/>
      <c r="C4" s="1210"/>
      <c r="D4" s="1210"/>
      <c r="E4" s="1210"/>
      <c r="F4" s="1211"/>
      <c r="H4" s="529" t="s">
        <v>1455</v>
      </c>
      <c r="I4" s="622">
        <f>F14</f>
        <v>0</v>
      </c>
    </row>
    <row r="5" spans="1:9" s="90" customFormat="1" ht="27.75" customHeight="1">
      <c r="A5" s="1195" t="s">
        <v>178</v>
      </c>
      <c r="B5" s="1212"/>
      <c r="C5" s="1212"/>
      <c r="D5" s="1212"/>
      <c r="E5" s="1212"/>
      <c r="F5" s="1213"/>
      <c r="H5" s="597" t="s">
        <v>309</v>
      </c>
      <c r="I5" s="103"/>
    </row>
    <row r="6" spans="1:9" s="90" customFormat="1" ht="28.5" customHeight="1">
      <c r="A6" s="1195" t="s">
        <v>179</v>
      </c>
      <c r="B6" s="1212"/>
      <c r="C6" s="1212"/>
      <c r="D6" s="1212"/>
      <c r="E6" s="1212"/>
      <c r="F6" s="1213"/>
      <c r="H6" s="531" t="s">
        <v>1376</v>
      </c>
      <c r="I6" s="103"/>
    </row>
    <row r="7" spans="1:9" s="90" customFormat="1" ht="26.25" customHeight="1">
      <c r="A7" s="1195" t="s">
        <v>180</v>
      </c>
      <c r="B7" s="1212"/>
      <c r="C7" s="1212"/>
      <c r="D7" s="1212"/>
      <c r="E7" s="1212"/>
      <c r="F7" s="1213"/>
      <c r="H7" s="598" t="s">
        <v>1456</v>
      </c>
      <c r="I7" s="103"/>
    </row>
    <row r="8" spans="1:9" s="90" customFormat="1" ht="42" customHeight="1">
      <c r="A8" s="1195" t="s">
        <v>181</v>
      </c>
      <c r="B8" s="1212"/>
      <c r="C8" s="1212"/>
      <c r="D8" s="1212"/>
      <c r="E8" s="1212"/>
      <c r="F8" s="1213"/>
      <c r="H8" s="599" t="s">
        <v>1457</v>
      </c>
      <c r="I8" s="103"/>
    </row>
    <row r="9" spans="1:9" s="90" customFormat="1" ht="28.5" customHeight="1">
      <c r="A9" s="1186" t="s">
        <v>182</v>
      </c>
      <c r="B9" s="1208"/>
      <c r="C9" s="1208"/>
      <c r="D9" s="1208"/>
      <c r="E9" s="1208"/>
      <c r="F9" s="1209"/>
      <c r="H9" s="600" t="s">
        <v>1458</v>
      </c>
      <c r="I9" s="622">
        <v>0</v>
      </c>
    </row>
    <row r="10" spans="1:9" s="89" customFormat="1">
      <c r="A10" s="125"/>
      <c r="B10" s="125"/>
      <c r="C10" s="126"/>
      <c r="D10" s="127"/>
      <c r="E10" s="126"/>
      <c r="F10" s="126"/>
      <c r="H10" s="601" t="s">
        <v>1459</v>
      </c>
      <c r="I10" s="24"/>
    </row>
    <row r="11" spans="1:9">
      <c r="A11" s="72"/>
      <c r="B11" s="24"/>
      <c r="H11" s="474" t="s">
        <v>1460</v>
      </c>
      <c r="I11" s="491">
        <f>SUM(F22)</f>
        <v>0</v>
      </c>
    </row>
    <row r="12" spans="1:9" s="24" customFormat="1" ht="17.25" thickBot="1">
      <c r="A12" s="74"/>
      <c r="B12" s="75" t="s">
        <v>96</v>
      </c>
      <c r="C12" s="95" t="s">
        <v>139</v>
      </c>
      <c r="D12" s="95" t="s">
        <v>97</v>
      </c>
      <c r="E12" s="95" t="s">
        <v>98</v>
      </c>
      <c r="F12" s="95" t="s">
        <v>99</v>
      </c>
      <c r="H12" s="1028" t="s">
        <v>2444</v>
      </c>
      <c r="I12" s="491">
        <f>SUM(F16)</f>
        <v>0</v>
      </c>
    </row>
    <row r="13" spans="1:9" s="81" customFormat="1" ht="12.75" customHeight="1" thickTop="1">
      <c r="A13" s="82"/>
      <c r="H13" s="1158" t="s">
        <v>2486</v>
      </c>
      <c r="I13" s="1025">
        <f>SUM(I2+I3+I4+I9+I11)</f>
        <v>0</v>
      </c>
    </row>
    <row r="14" spans="1:9" s="81" customFormat="1" ht="43.5" customHeight="1">
      <c r="A14" s="567" t="s">
        <v>183</v>
      </c>
      <c r="B14" s="568" t="s">
        <v>503</v>
      </c>
      <c r="C14" s="569" t="s">
        <v>101</v>
      </c>
      <c r="D14" s="570">
        <v>419</v>
      </c>
      <c r="E14" s="571">
        <v>0</v>
      </c>
      <c r="F14" s="571">
        <f>E14*D14</f>
        <v>0</v>
      </c>
    </row>
    <row r="15" spans="1:9" s="81" customFormat="1" ht="12.75">
      <c r="A15" s="41"/>
      <c r="B15" s="45"/>
      <c r="C15" s="116"/>
      <c r="D15" s="117"/>
      <c r="E15" s="254"/>
      <c r="F15" s="254"/>
    </row>
    <row r="16" spans="1:9" s="81" customFormat="1" ht="43.5" customHeight="1">
      <c r="A16" s="1014" t="s">
        <v>2471</v>
      </c>
      <c r="B16" s="568" t="s">
        <v>503</v>
      </c>
      <c r="C16" s="569" t="s">
        <v>101</v>
      </c>
      <c r="D16" s="570">
        <v>16</v>
      </c>
      <c r="E16" s="571">
        <v>0</v>
      </c>
      <c r="F16" s="571">
        <f>E16*D16</f>
        <v>0</v>
      </c>
    </row>
    <row r="17" spans="1:6" s="81" customFormat="1" ht="12.75">
      <c r="A17" s="41"/>
      <c r="B17" s="45"/>
      <c r="C17" s="116"/>
      <c r="D17" s="117"/>
      <c r="E17" s="254"/>
      <c r="F17" s="254"/>
    </row>
    <row r="18" spans="1:6" s="151" customFormat="1" ht="54.75" customHeight="1">
      <c r="A18" s="562" t="s">
        <v>184</v>
      </c>
      <c r="B18" s="563" t="s">
        <v>504</v>
      </c>
      <c r="C18" s="564" t="s">
        <v>101</v>
      </c>
      <c r="D18" s="565">
        <v>4</v>
      </c>
      <c r="E18" s="566">
        <v>0</v>
      </c>
      <c r="F18" s="566">
        <f>E18*D18</f>
        <v>0</v>
      </c>
    </row>
    <row r="19" spans="1:6" s="151" customFormat="1" ht="12.75">
      <c r="A19" s="41"/>
      <c r="B19" s="45"/>
      <c r="C19" s="116"/>
      <c r="D19" s="117"/>
      <c r="E19" s="254"/>
      <c r="F19" s="254"/>
    </row>
    <row r="20" spans="1:6" s="81" customFormat="1" ht="68.25" customHeight="1">
      <c r="A20" s="557" t="s">
        <v>185</v>
      </c>
      <c r="B20" s="558" t="s">
        <v>186</v>
      </c>
      <c r="C20" s="559" t="s">
        <v>101</v>
      </c>
      <c r="D20" s="560">
        <v>50</v>
      </c>
      <c r="E20" s="561">
        <v>0</v>
      </c>
      <c r="F20" s="561">
        <f>E20*D20</f>
        <v>0</v>
      </c>
    </row>
    <row r="21" spans="1:6" s="81" customFormat="1" ht="12.75" customHeight="1">
      <c r="A21" s="245"/>
      <c r="B21" s="45"/>
      <c r="C21" s="116"/>
      <c r="D21" s="117"/>
      <c r="E21" s="246"/>
      <c r="F21" s="246"/>
    </row>
    <row r="22" spans="1:6" s="81" customFormat="1" ht="53.25" customHeight="1">
      <c r="A22" s="245" t="s">
        <v>2500</v>
      </c>
      <c r="B22" s="45" t="s">
        <v>2499</v>
      </c>
      <c r="C22" s="116" t="s">
        <v>101</v>
      </c>
      <c r="D22" s="117">
        <v>15</v>
      </c>
      <c r="E22" s="246">
        <v>0</v>
      </c>
      <c r="F22" s="246">
        <f>E22*D22</f>
        <v>0</v>
      </c>
    </row>
    <row r="23" spans="1:6" s="81" customFormat="1" ht="13.5" thickBot="1">
      <c r="A23" s="41"/>
      <c r="B23" s="45"/>
      <c r="C23" s="116"/>
      <c r="D23" s="117"/>
      <c r="E23" s="254"/>
      <c r="F23" s="254"/>
    </row>
    <row r="24" spans="1:6" s="24" customFormat="1" ht="17.25" thickBot="1">
      <c r="A24" s="84"/>
      <c r="B24" s="85" t="s">
        <v>187</v>
      </c>
      <c r="C24" s="100"/>
      <c r="D24" s="101"/>
      <c r="E24" s="102"/>
      <c r="F24" s="102">
        <f>SUM(F13:F23)</f>
        <v>0</v>
      </c>
    </row>
    <row r="25" spans="1:6" s="81" customFormat="1" ht="13.5" thickTop="1">
      <c r="A25" s="82"/>
    </row>
    <row r="26" spans="1:6" s="81" customFormat="1" ht="12.75">
      <c r="A26" s="82"/>
    </row>
    <row r="27" spans="1:6" s="81" customFormat="1" ht="12.75">
      <c r="A27" s="82"/>
    </row>
    <row r="28" spans="1:6" s="81" customFormat="1" ht="12.75">
      <c r="A28" s="82"/>
    </row>
    <row r="29" spans="1:6" s="81" customFormat="1" ht="12.75">
      <c r="A29" s="82"/>
    </row>
    <row r="30" spans="1:6" s="81" customFormat="1" ht="12.75">
      <c r="A30" s="82"/>
    </row>
  </sheetData>
  <sheetProtection selectLockedCells="1" selectUnlockedCells="1"/>
  <mergeCells count="6">
    <mergeCell ref="A9:F9"/>
    <mergeCell ref="A4:F4"/>
    <mergeCell ref="A5:F5"/>
    <mergeCell ref="A6:F6"/>
    <mergeCell ref="A7:F7"/>
    <mergeCell ref="A8:F8"/>
  </mergeCells>
  <pageMargins left="0.78740157480314965" right="0.39370078740157483" top="0.98425196850393704" bottom="0.98425196850393704" header="0.51181102362204722" footer="0.51181102362204722"/>
  <pageSetup paperSize="9" scale="97" firstPageNumber="0" orientation="portrait" r:id="rId1"/>
  <headerFooter alignWithMargins="0">
    <oddHeader>&amp;L&amp;"Calibri,Krepko"&amp;9&amp;UObjekt: Večnamenska športna dvorana
Prežihova 1, 9520 Gornja Radgona&amp;R&amp;9POPIS GRADBENIH DEL
A/4.0 TESARSKA DELA - OPAŽ</oddHeader>
    <oddFooter>&amp;LRekonstrukcija - OBSTOJEČI OBJEKT&amp;R&amp;P</oddFooter>
  </headerFooter>
  <colBreaks count="1" manualBreakCount="1">
    <brk id="6" max="27"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91CAC7-4015-46C5-B088-40198A7668A1}">
  <dimension ref="A1:J111"/>
  <sheetViews>
    <sheetView view="pageBreakPreview" zoomScaleSheetLayoutView="100" workbookViewId="0">
      <selection activeCell="E105" sqref="E105"/>
    </sheetView>
  </sheetViews>
  <sheetFormatPr defaultRowHeight="16.5"/>
  <cols>
    <col min="1" max="1" width="7.140625" style="47" customWidth="1"/>
    <col min="2" max="2" width="39.42578125" style="111" customWidth="1"/>
    <col min="3" max="3" width="8.28515625" style="1" customWidth="1"/>
    <col min="4" max="4" width="11" style="1" customWidth="1"/>
    <col min="5" max="5" width="11.85546875" style="1" customWidth="1"/>
    <col min="6" max="6" width="12.5703125" style="1" customWidth="1"/>
    <col min="7" max="7" width="9.140625" style="1" hidden="1" customWidth="1"/>
    <col min="8" max="8" width="27.5703125" style="1" hidden="1" customWidth="1"/>
    <col min="9" max="9" width="16.42578125" style="1" hidden="1" customWidth="1"/>
    <col min="10" max="10" width="9.140625" style="1" hidden="1" customWidth="1"/>
    <col min="11" max="11" width="7.140625" style="1" customWidth="1"/>
    <col min="12" max="256" width="9.140625" style="1"/>
    <col min="257" max="257" width="7.140625" style="1" customWidth="1"/>
    <col min="258" max="258" width="39.42578125" style="1" customWidth="1"/>
    <col min="259" max="259" width="8.28515625" style="1" customWidth="1"/>
    <col min="260" max="260" width="11" style="1" customWidth="1"/>
    <col min="261" max="261" width="11.85546875" style="1" customWidth="1"/>
    <col min="262" max="262" width="12.5703125" style="1" customWidth="1"/>
    <col min="263" max="266" width="9.140625" style="1"/>
    <col min="267" max="267" width="7.140625" style="1" customWidth="1"/>
    <col min="268" max="512" width="9.140625" style="1"/>
    <col min="513" max="513" width="7.140625" style="1" customWidth="1"/>
    <col min="514" max="514" width="39.42578125" style="1" customWidth="1"/>
    <col min="515" max="515" width="8.28515625" style="1" customWidth="1"/>
    <col min="516" max="516" width="11" style="1" customWidth="1"/>
    <col min="517" max="517" width="11.85546875" style="1" customWidth="1"/>
    <col min="518" max="518" width="12.5703125" style="1" customWidth="1"/>
    <col min="519" max="522" width="9.140625" style="1"/>
    <col min="523" max="523" width="7.140625" style="1" customWidth="1"/>
    <col min="524" max="768" width="9.140625" style="1"/>
    <col min="769" max="769" width="7.140625" style="1" customWidth="1"/>
    <col min="770" max="770" width="39.42578125" style="1" customWidth="1"/>
    <col min="771" max="771" width="8.28515625" style="1" customWidth="1"/>
    <col min="772" max="772" width="11" style="1" customWidth="1"/>
    <col min="773" max="773" width="11.85546875" style="1" customWidth="1"/>
    <col min="774" max="774" width="12.5703125" style="1" customWidth="1"/>
    <col min="775" max="778" width="9.140625" style="1"/>
    <col min="779" max="779" width="7.140625" style="1" customWidth="1"/>
    <col min="780" max="1024" width="9.140625" style="1"/>
    <col min="1025" max="1025" width="7.140625" style="1" customWidth="1"/>
    <col min="1026" max="1026" width="39.42578125" style="1" customWidth="1"/>
    <col min="1027" max="1027" width="8.28515625" style="1" customWidth="1"/>
    <col min="1028" max="1028" width="11" style="1" customWidth="1"/>
    <col min="1029" max="1029" width="11.85546875" style="1" customWidth="1"/>
    <col min="1030" max="1030" width="12.5703125" style="1" customWidth="1"/>
    <col min="1031" max="1034" width="9.140625" style="1"/>
    <col min="1035" max="1035" width="7.140625" style="1" customWidth="1"/>
    <col min="1036" max="1280" width="9.140625" style="1"/>
    <col min="1281" max="1281" width="7.140625" style="1" customWidth="1"/>
    <col min="1282" max="1282" width="39.42578125" style="1" customWidth="1"/>
    <col min="1283" max="1283" width="8.28515625" style="1" customWidth="1"/>
    <col min="1284" max="1284" width="11" style="1" customWidth="1"/>
    <col min="1285" max="1285" width="11.85546875" style="1" customWidth="1"/>
    <col min="1286" max="1286" width="12.5703125" style="1" customWidth="1"/>
    <col min="1287" max="1290" width="9.140625" style="1"/>
    <col min="1291" max="1291" width="7.140625" style="1" customWidth="1"/>
    <col min="1292" max="1536" width="9.140625" style="1"/>
    <col min="1537" max="1537" width="7.140625" style="1" customWidth="1"/>
    <col min="1538" max="1538" width="39.42578125" style="1" customWidth="1"/>
    <col min="1539" max="1539" width="8.28515625" style="1" customWidth="1"/>
    <col min="1540" max="1540" width="11" style="1" customWidth="1"/>
    <col min="1541" max="1541" width="11.85546875" style="1" customWidth="1"/>
    <col min="1542" max="1542" width="12.5703125" style="1" customWidth="1"/>
    <col min="1543" max="1546" width="9.140625" style="1"/>
    <col min="1547" max="1547" width="7.140625" style="1" customWidth="1"/>
    <col min="1548" max="1792" width="9.140625" style="1"/>
    <col min="1793" max="1793" width="7.140625" style="1" customWidth="1"/>
    <col min="1794" max="1794" width="39.42578125" style="1" customWidth="1"/>
    <col min="1795" max="1795" width="8.28515625" style="1" customWidth="1"/>
    <col min="1796" max="1796" width="11" style="1" customWidth="1"/>
    <col min="1797" max="1797" width="11.85546875" style="1" customWidth="1"/>
    <col min="1798" max="1798" width="12.5703125" style="1" customWidth="1"/>
    <col min="1799" max="1802" width="9.140625" style="1"/>
    <col min="1803" max="1803" width="7.140625" style="1" customWidth="1"/>
    <col min="1804" max="2048" width="9.140625" style="1"/>
    <col min="2049" max="2049" width="7.140625" style="1" customWidth="1"/>
    <col min="2050" max="2050" width="39.42578125" style="1" customWidth="1"/>
    <col min="2051" max="2051" width="8.28515625" style="1" customWidth="1"/>
    <col min="2052" max="2052" width="11" style="1" customWidth="1"/>
    <col min="2053" max="2053" width="11.85546875" style="1" customWidth="1"/>
    <col min="2054" max="2054" width="12.5703125" style="1" customWidth="1"/>
    <col min="2055" max="2058" width="9.140625" style="1"/>
    <col min="2059" max="2059" width="7.140625" style="1" customWidth="1"/>
    <col min="2060" max="2304" width="9.140625" style="1"/>
    <col min="2305" max="2305" width="7.140625" style="1" customWidth="1"/>
    <col min="2306" max="2306" width="39.42578125" style="1" customWidth="1"/>
    <col min="2307" max="2307" width="8.28515625" style="1" customWidth="1"/>
    <col min="2308" max="2308" width="11" style="1" customWidth="1"/>
    <col min="2309" max="2309" width="11.85546875" style="1" customWidth="1"/>
    <col min="2310" max="2310" width="12.5703125" style="1" customWidth="1"/>
    <col min="2311" max="2314" width="9.140625" style="1"/>
    <col min="2315" max="2315" width="7.140625" style="1" customWidth="1"/>
    <col min="2316" max="2560" width="9.140625" style="1"/>
    <col min="2561" max="2561" width="7.140625" style="1" customWidth="1"/>
    <col min="2562" max="2562" width="39.42578125" style="1" customWidth="1"/>
    <col min="2563" max="2563" width="8.28515625" style="1" customWidth="1"/>
    <col min="2564" max="2564" width="11" style="1" customWidth="1"/>
    <col min="2565" max="2565" width="11.85546875" style="1" customWidth="1"/>
    <col min="2566" max="2566" width="12.5703125" style="1" customWidth="1"/>
    <col min="2567" max="2570" width="9.140625" style="1"/>
    <col min="2571" max="2571" width="7.140625" style="1" customWidth="1"/>
    <col min="2572" max="2816" width="9.140625" style="1"/>
    <col min="2817" max="2817" width="7.140625" style="1" customWidth="1"/>
    <col min="2818" max="2818" width="39.42578125" style="1" customWidth="1"/>
    <col min="2819" max="2819" width="8.28515625" style="1" customWidth="1"/>
    <col min="2820" max="2820" width="11" style="1" customWidth="1"/>
    <col min="2821" max="2821" width="11.85546875" style="1" customWidth="1"/>
    <col min="2822" max="2822" width="12.5703125" style="1" customWidth="1"/>
    <col min="2823" max="2826" width="9.140625" style="1"/>
    <col min="2827" max="2827" width="7.140625" style="1" customWidth="1"/>
    <col min="2828" max="3072" width="9.140625" style="1"/>
    <col min="3073" max="3073" width="7.140625" style="1" customWidth="1"/>
    <col min="3074" max="3074" width="39.42578125" style="1" customWidth="1"/>
    <col min="3075" max="3075" width="8.28515625" style="1" customWidth="1"/>
    <col min="3076" max="3076" width="11" style="1" customWidth="1"/>
    <col min="3077" max="3077" width="11.85546875" style="1" customWidth="1"/>
    <col min="3078" max="3078" width="12.5703125" style="1" customWidth="1"/>
    <col min="3079" max="3082" width="9.140625" style="1"/>
    <col min="3083" max="3083" width="7.140625" style="1" customWidth="1"/>
    <col min="3084" max="3328" width="9.140625" style="1"/>
    <col min="3329" max="3329" width="7.140625" style="1" customWidth="1"/>
    <col min="3330" max="3330" width="39.42578125" style="1" customWidth="1"/>
    <col min="3331" max="3331" width="8.28515625" style="1" customWidth="1"/>
    <col min="3332" max="3332" width="11" style="1" customWidth="1"/>
    <col min="3333" max="3333" width="11.85546875" style="1" customWidth="1"/>
    <col min="3334" max="3334" width="12.5703125" style="1" customWidth="1"/>
    <col min="3335" max="3338" width="9.140625" style="1"/>
    <col min="3339" max="3339" width="7.140625" style="1" customWidth="1"/>
    <col min="3340" max="3584" width="9.140625" style="1"/>
    <col min="3585" max="3585" width="7.140625" style="1" customWidth="1"/>
    <col min="3586" max="3586" width="39.42578125" style="1" customWidth="1"/>
    <col min="3587" max="3587" width="8.28515625" style="1" customWidth="1"/>
    <col min="3588" max="3588" width="11" style="1" customWidth="1"/>
    <col min="3589" max="3589" width="11.85546875" style="1" customWidth="1"/>
    <col min="3590" max="3590" width="12.5703125" style="1" customWidth="1"/>
    <col min="3591" max="3594" width="9.140625" style="1"/>
    <col min="3595" max="3595" width="7.140625" style="1" customWidth="1"/>
    <col min="3596" max="3840" width="9.140625" style="1"/>
    <col min="3841" max="3841" width="7.140625" style="1" customWidth="1"/>
    <col min="3842" max="3842" width="39.42578125" style="1" customWidth="1"/>
    <col min="3843" max="3843" width="8.28515625" style="1" customWidth="1"/>
    <col min="3844" max="3844" width="11" style="1" customWidth="1"/>
    <col min="3845" max="3845" width="11.85546875" style="1" customWidth="1"/>
    <col min="3846" max="3846" width="12.5703125" style="1" customWidth="1"/>
    <col min="3847" max="3850" width="9.140625" style="1"/>
    <col min="3851" max="3851" width="7.140625" style="1" customWidth="1"/>
    <col min="3852" max="4096" width="9.140625" style="1"/>
    <col min="4097" max="4097" width="7.140625" style="1" customWidth="1"/>
    <col min="4098" max="4098" width="39.42578125" style="1" customWidth="1"/>
    <col min="4099" max="4099" width="8.28515625" style="1" customWidth="1"/>
    <col min="4100" max="4100" width="11" style="1" customWidth="1"/>
    <col min="4101" max="4101" width="11.85546875" style="1" customWidth="1"/>
    <col min="4102" max="4102" width="12.5703125" style="1" customWidth="1"/>
    <col min="4103" max="4106" width="9.140625" style="1"/>
    <col min="4107" max="4107" width="7.140625" style="1" customWidth="1"/>
    <col min="4108" max="4352" width="9.140625" style="1"/>
    <col min="4353" max="4353" width="7.140625" style="1" customWidth="1"/>
    <col min="4354" max="4354" width="39.42578125" style="1" customWidth="1"/>
    <col min="4355" max="4355" width="8.28515625" style="1" customWidth="1"/>
    <col min="4356" max="4356" width="11" style="1" customWidth="1"/>
    <col min="4357" max="4357" width="11.85546875" style="1" customWidth="1"/>
    <col min="4358" max="4358" width="12.5703125" style="1" customWidth="1"/>
    <col min="4359" max="4362" width="9.140625" style="1"/>
    <col min="4363" max="4363" width="7.140625" style="1" customWidth="1"/>
    <col min="4364" max="4608" width="9.140625" style="1"/>
    <col min="4609" max="4609" width="7.140625" style="1" customWidth="1"/>
    <col min="4610" max="4610" width="39.42578125" style="1" customWidth="1"/>
    <col min="4611" max="4611" width="8.28515625" style="1" customWidth="1"/>
    <col min="4612" max="4612" width="11" style="1" customWidth="1"/>
    <col min="4613" max="4613" width="11.85546875" style="1" customWidth="1"/>
    <col min="4614" max="4614" width="12.5703125" style="1" customWidth="1"/>
    <col min="4615" max="4618" width="9.140625" style="1"/>
    <col min="4619" max="4619" width="7.140625" style="1" customWidth="1"/>
    <col min="4620" max="4864" width="9.140625" style="1"/>
    <col min="4865" max="4865" width="7.140625" style="1" customWidth="1"/>
    <col min="4866" max="4866" width="39.42578125" style="1" customWidth="1"/>
    <col min="4867" max="4867" width="8.28515625" style="1" customWidth="1"/>
    <col min="4868" max="4868" width="11" style="1" customWidth="1"/>
    <col min="4869" max="4869" width="11.85546875" style="1" customWidth="1"/>
    <col min="4870" max="4870" width="12.5703125" style="1" customWidth="1"/>
    <col min="4871" max="4874" width="9.140625" style="1"/>
    <col min="4875" max="4875" width="7.140625" style="1" customWidth="1"/>
    <col min="4876" max="5120" width="9.140625" style="1"/>
    <col min="5121" max="5121" width="7.140625" style="1" customWidth="1"/>
    <col min="5122" max="5122" width="39.42578125" style="1" customWidth="1"/>
    <col min="5123" max="5123" width="8.28515625" style="1" customWidth="1"/>
    <col min="5124" max="5124" width="11" style="1" customWidth="1"/>
    <col min="5125" max="5125" width="11.85546875" style="1" customWidth="1"/>
    <col min="5126" max="5126" width="12.5703125" style="1" customWidth="1"/>
    <col min="5127" max="5130" width="9.140625" style="1"/>
    <col min="5131" max="5131" width="7.140625" style="1" customWidth="1"/>
    <col min="5132" max="5376" width="9.140625" style="1"/>
    <col min="5377" max="5377" width="7.140625" style="1" customWidth="1"/>
    <col min="5378" max="5378" width="39.42578125" style="1" customWidth="1"/>
    <col min="5379" max="5379" width="8.28515625" style="1" customWidth="1"/>
    <col min="5380" max="5380" width="11" style="1" customWidth="1"/>
    <col min="5381" max="5381" width="11.85546875" style="1" customWidth="1"/>
    <col min="5382" max="5382" width="12.5703125" style="1" customWidth="1"/>
    <col min="5383" max="5386" width="9.140625" style="1"/>
    <col min="5387" max="5387" width="7.140625" style="1" customWidth="1"/>
    <col min="5388" max="5632" width="9.140625" style="1"/>
    <col min="5633" max="5633" width="7.140625" style="1" customWidth="1"/>
    <col min="5634" max="5634" width="39.42578125" style="1" customWidth="1"/>
    <col min="5635" max="5635" width="8.28515625" style="1" customWidth="1"/>
    <col min="5636" max="5636" width="11" style="1" customWidth="1"/>
    <col min="5637" max="5637" width="11.85546875" style="1" customWidth="1"/>
    <col min="5638" max="5638" width="12.5703125" style="1" customWidth="1"/>
    <col min="5639" max="5642" width="9.140625" style="1"/>
    <col min="5643" max="5643" width="7.140625" style="1" customWidth="1"/>
    <col min="5644" max="5888" width="9.140625" style="1"/>
    <col min="5889" max="5889" width="7.140625" style="1" customWidth="1"/>
    <col min="5890" max="5890" width="39.42578125" style="1" customWidth="1"/>
    <col min="5891" max="5891" width="8.28515625" style="1" customWidth="1"/>
    <col min="5892" max="5892" width="11" style="1" customWidth="1"/>
    <col min="5893" max="5893" width="11.85546875" style="1" customWidth="1"/>
    <col min="5894" max="5894" width="12.5703125" style="1" customWidth="1"/>
    <col min="5895" max="5898" width="9.140625" style="1"/>
    <col min="5899" max="5899" width="7.140625" style="1" customWidth="1"/>
    <col min="5900" max="6144" width="9.140625" style="1"/>
    <col min="6145" max="6145" width="7.140625" style="1" customWidth="1"/>
    <col min="6146" max="6146" width="39.42578125" style="1" customWidth="1"/>
    <col min="6147" max="6147" width="8.28515625" style="1" customWidth="1"/>
    <col min="6148" max="6148" width="11" style="1" customWidth="1"/>
    <col min="6149" max="6149" width="11.85546875" style="1" customWidth="1"/>
    <col min="6150" max="6150" width="12.5703125" style="1" customWidth="1"/>
    <col min="6151" max="6154" width="9.140625" style="1"/>
    <col min="6155" max="6155" width="7.140625" style="1" customWidth="1"/>
    <col min="6156" max="6400" width="9.140625" style="1"/>
    <col min="6401" max="6401" width="7.140625" style="1" customWidth="1"/>
    <col min="6402" max="6402" width="39.42578125" style="1" customWidth="1"/>
    <col min="6403" max="6403" width="8.28515625" style="1" customWidth="1"/>
    <col min="6404" max="6404" width="11" style="1" customWidth="1"/>
    <col min="6405" max="6405" width="11.85546875" style="1" customWidth="1"/>
    <col min="6406" max="6406" width="12.5703125" style="1" customWidth="1"/>
    <col min="6407" max="6410" width="9.140625" style="1"/>
    <col min="6411" max="6411" width="7.140625" style="1" customWidth="1"/>
    <col min="6412" max="6656" width="9.140625" style="1"/>
    <col min="6657" max="6657" width="7.140625" style="1" customWidth="1"/>
    <col min="6658" max="6658" width="39.42578125" style="1" customWidth="1"/>
    <col min="6659" max="6659" width="8.28515625" style="1" customWidth="1"/>
    <col min="6660" max="6660" width="11" style="1" customWidth="1"/>
    <col min="6661" max="6661" width="11.85546875" style="1" customWidth="1"/>
    <col min="6662" max="6662" width="12.5703125" style="1" customWidth="1"/>
    <col min="6663" max="6666" width="9.140625" style="1"/>
    <col min="6667" max="6667" width="7.140625" style="1" customWidth="1"/>
    <col min="6668" max="6912" width="9.140625" style="1"/>
    <col min="6913" max="6913" width="7.140625" style="1" customWidth="1"/>
    <col min="6914" max="6914" width="39.42578125" style="1" customWidth="1"/>
    <col min="6915" max="6915" width="8.28515625" style="1" customWidth="1"/>
    <col min="6916" max="6916" width="11" style="1" customWidth="1"/>
    <col min="6917" max="6917" width="11.85546875" style="1" customWidth="1"/>
    <col min="6918" max="6918" width="12.5703125" style="1" customWidth="1"/>
    <col min="6919" max="6922" width="9.140625" style="1"/>
    <col min="6923" max="6923" width="7.140625" style="1" customWidth="1"/>
    <col min="6924" max="7168" width="9.140625" style="1"/>
    <col min="7169" max="7169" width="7.140625" style="1" customWidth="1"/>
    <col min="7170" max="7170" width="39.42578125" style="1" customWidth="1"/>
    <col min="7171" max="7171" width="8.28515625" style="1" customWidth="1"/>
    <col min="7172" max="7172" width="11" style="1" customWidth="1"/>
    <col min="7173" max="7173" width="11.85546875" style="1" customWidth="1"/>
    <col min="7174" max="7174" width="12.5703125" style="1" customWidth="1"/>
    <col min="7175" max="7178" width="9.140625" style="1"/>
    <col min="7179" max="7179" width="7.140625" style="1" customWidth="1"/>
    <col min="7180" max="7424" width="9.140625" style="1"/>
    <col min="7425" max="7425" width="7.140625" style="1" customWidth="1"/>
    <col min="7426" max="7426" width="39.42578125" style="1" customWidth="1"/>
    <col min="7427" max="7427" width="8.28515625" style="1" customWidth="1"/>
    <col min="7428" max="7428" width="11" style="1" customWidth="1"/>
    <col min="7429" max="7429" width="11.85546875" style="1" customWidth="1"/>
    <col min="7430" max="7430" width="12.5703125" style="1" customWidth="1"/>
    <col min="7431" max="7434" width="9.140625" style="1"/>
    <col min="7435" max="7435" width="7.140625" style="1" customWidth="1"/>
    <col min="7436" max="7680" width="9.140625" style="1"/>
    <col min="7681" max="7681" width="7.140625" style="1" customWidth="1"/>
    <col min="7682" max="7682" width="39.42578125" style="1" customWidth="1"/>
    <col min="7683" max="7683" width="8.28515625" style="1" customWidth="1"/>
    <col min="7684" max="7684" width="11" style="1" customWidth="1"/>
    <col min="7685" max="7685" width="11.85546875" style="1" customWidth="1"/>
    <col min="7686" max="7686" width="12.5703125" style="1" customWidth="1"/>
    <col min="7687" max="7690" width="9.140625" style="1"/>
    <col min="7691" max="7691" width="7.140625" style="1" customWidth="1"/>
    <col min="7692" max="7936" width="9.140625" style="1"/>
    <col min="7937" max="7937" width="7.140625" style="1" customWidth="1"/>
    <col min="7938" max="7938" width="39.42578125" style="1" customWidth="1"/>
    <col min="7939" max="7939" width="8.28515625" style="1" customWidth="1"/>
    <col min="7940" max="7940" width="11" style="1" customWidth="1"/>
    <col min="7941" max="7941" width="11.85546875" style="1" customWidth="1"/>
    <col min="7942" max="7942" width="12.5703125" style="1" customWidth="1"/>
    <col min="7943" max="7946" width="9.140625" style="1"/>
    <col min="7947" max="7947" width="7.140625" style="1" customWidth="1"/>
    <col min="7948" max="8192" width="9.140625" style="1"/>
    <col min="8193" max="8193" width="7.140625" style="1" customWidth="1"/>
    <col min="8194" max="8194" width="39.42578125" style="1" customWidth="1"/>
    <col min="8195" max="8195" width="8.28515625" style="1" customWidth="1"/>
    <col min="8196" max="8196" width="11" style="1" customWidth="1"/>
    <col min="8197" max="8197" width="11.85546875" style="1" customWidth="1"/>
    <col min="8198" max="8198" width="12.5703125" style="1" customWidth="1"/>
    <col min="8199" max="8202" width="9.140625" style="1"/>
    <col min="8203" max="8203" width="7.140625" style="1" customWidth="1"/>
    <col min="8204" max="8448" width="9.140625" style="1"/>
    <col min="8449" max="8449" width="7.140625" style="1" customWidth="1"/>
    <col min="8450" max="8450" width="39.42578125" style="1" customWidth="1"/>
    <col min="8451" max="8451" width="8.28515625" style="1" customWidth="1"/>
    <col min="8452" max="8452" width="11" style="1" customWidth="1"/>
    <col min="8453" max="8453" width="11.85546875" style="1" customWidth="1"/>
    <col min="8454" max="8454" width="12.5703125" style="1" customWidth="1"/>
    <col min="8455" max="8458" width="9.140625" style="1"/>
    <col min="8459" max="8459" width="7.140625" style="1" customWidth="1"/>
    <col min="8460" max="8704" width="9.140625" style="1"/>
    <col min="8705" max="8705" width="7.140625" style="1" customWidth="1"/>
    <col min="8706" max="8706" width="39.42578125" style="1" customWidth="1"/>
    <col min="8707" max="8707" width="8.28515625" style="1" customWidth="1"/>
    <col min="8708" max="8708" width="11" style="1" customWidth="1"/>
    <col min="8709" max="8709" width="11.85546875" style="1" customWidth="1"/>
    <col min="8710" max="8710" width="12.5703125" style="1" customWidth="1"/>
    <col min="8711" max="8714" width="9.140625" style="1"/>
    <col min="8715" max="8715" width="7.140625" style="1" customWidth="1"/>
    <col min="8716" max="8960" width="9.140625" style="1"/>
    <col min="8961" max="8961" width="7.140625" style="1" customWidth="1"/>
    <col min="8962" max="8962" width="39.42578125" style="1" customWidth="1"/>
    <col min="8963" max="8963" width="8.28515625" style="1" customWidth="1"/>
    <col min="8964" max="8964" width="11" style="1" customWidth="1"/>
    <col min="8965" max="8965" width="11.85546875" style="1" customWidth="1"/>
    <col min="8966" max="8966" width="12.5703125" style="1" customWidth="1"/>
    <col min="8967" max="8970" width="9.140625" style="1"/>
    <col min="8971" max="8971" width="7.140625" style="1" customWidth="1"/>
    <col min="8972" max="9216" width="9.140625" style="1"/>
    <col min="9217" max="9217" width="7.140625" style="1" customWidth="1"/>
    <col min="9218" max="9218" width="39.42578125" style="1" customWidth="1"/>
    <col min="9219" max="9219" width="8.28515625" style="1" customWidth="1"/>
    <col min="9220" max="9220" width="11" style="1" customWidth="1"/>
    <col min="9221" max="9221" width="11.85546875" style="1" customWidth="1"/>
    <col min="9222" max="9222" width="12.5703125" style="1" customWidth="1"/>
    <col min="9223" max="9226" width="9.140625" style="1"/>
    <col min="9227" max="9227" width="7.140625" style="1" customWidth="1"/>
    <col min="9228" max="9472" width="9.140625" style="1"/>
    <col min="9473" max="9473" width="7.140625" style="1" customWidth="1"/>
    <col min="9474" max="9474" width="39.42578125" style="1" customWidth="1"/>
    <col min="9475" max="9475" width="8.28515625" style="1" customWidth="1"/>
    <col min="9476" max="9476" width="11" style="1" customWidth="1"/>
    <col min="9477" max="9477" width="11.85546875" style="1" customWidth="1"/>
    <col min="9478" max="9478" width="12.5703125" style="1" customWidth="1"/>
    <col min="9479" max="9482" width="9.140625" style="1"/>
    <col min="9483" max="9483" width="7.140625" style="1" customWidth="1"/>
    <col min="9484" max="9728" width="9.140625" style="1"/>
    <col min="9729" max="9729" width="7.140625" style="1" customWidth="1"/>
    <col min="9730" max="9730" width="39.42578125" style="1" customWidth="1"/>
    <col min="9731" max="9731" width="8.28515625" style="1" customWidth="1"/>
    <col min="9732" max="9732" width="11" style="1" customWidth="1"/>
    <col min="9733" max="9733" width="11.85546875" style="1" customWidth="1"/>
    <col min="9734" max="9734" width="12.5703125" style="1" customWidth="1"/>
    <col min="9735" max="9738" width="9.140625" style="1"/>
    <col min="9739" max="9739" width="7.140625" style="1" customWidth="1"/>
    <col min="9740" max="9984" width="9.140625" style="1"/>
    <col min="9985" max="9985" width="7.140625" style="1" customWidth="1"/>
    <col min="9986" max="9986" width="39.42578125" style="1" customWidth="1"/>
    <col min="9987" max="9987" width="8.28515625" style="1" customWidth="1"/>
    <col min="9988" max="9988" width="11" style="1" customWidth="1"/>
    <col min="9989" max="9989" width="11.85546875" style="1" customWidth="1"/>
    <col min="9990" max="9990" width="12.5703125" style="1" customWidth="1"/>
    <col min="9991" max="9994" width="9.140625" style="1"/>
    <col min="9995" max="9995" width="7.140625" style="1" customWidth="1"/>
    <col min="9996" max="10240" width="9.140625" style="1"/>
    <col min="10241" max="10241" width="7.140625" style="1" customWidth="1"/>
    <col min="10242" max="10242" width="39.42578125" style="1" customWidth="1"/>
    <col min="10243" max="10243" width="8.28515625" style="1" customWidth="1"/>
    <col min="10244" max="10244" width="11" style="1" customWidth="1"/>
    <col min="10245" max="10245" width="11.85546875" style="1" customWidth="1"/>
    <col min="10246" max="10246" width="12.5703125" style="1" customWidth="1"/>
    <col min="10247" max="10250" width="9.140625" style="1"/>
    <col min="10251" max="10251" width="7.140625" style="1" customWidth="1"/>
    <col min="10252" max="10496" width="9.140625" style="1"/>
    <col min="10497" max="10497" width="7.140625" style="1" customWidth="1"/>
    <col min="10498" max="10498" width="39.42578125" style="1" customWidth="1"/>
    <col min="10499" max="10499" width="8.28515625" style="1" customWidth="1"/>
    <col min="10500" max="10500" width="11" style="1" customWidth="1"/>
    <col min="10501" max="10501" width="11.85546875" style="1" customWidth="1"/>
    <col min="10502" max="10502" width="12.5703125" style="1" customWidth="1"/>
    <col min="10503" max="10506" width="9.140625" style="1"/>
    <col min="10507" max="10507" width="7.140625" style="1" customWidth="1"/>
    <col min="10508" max="10752" width="9.140625" style="1"/>
    <col min="10753" max="10753" width="7.140625" style="1" customWidth="1"/>
    <col min="10754" max="10754" width="39.42578125" style="1" customWidth="1"/>
    <col min="10755" max="10755" width="8.28515625" style="1" customWidth="1"/>
    <col min="10756" max="10756" width="11" style="1" customWidth="1"/>
    <col min="10757" max="10757" width="11.85546875" style="1" customWidth="1"/>
    <col min="10758" max="10758" width="12.5703125" style="1" customWidth="1"/>
    <col min="10759" max="10762" width="9.140625" style="1"/>
    <col min="10763" max="10763" width="7.140625" style="1" customWidth="1"/>
    <col min="10764" max="11008" width="9.140625" style="1"/>
    <col min="11009" max="11009" width="7.140625" style="1" customWidth="1"/>
    <col min="11010" max="11010" width="39.42578125" style="1" customWidth="1"/>
    <col min="11011" max="11011" width="8.28515625" style="1" customWidth="1"/>
    <col min="11012" max="11012" width="11" style="1" customWidth="1"/>
    <col min="11013" max="11013" width="11.85546875" style="1" customWidth="1"/>
    <col min="11014" max="11014" width="12.5703125" style="1" customWidth="1"/>
    <col min="11015" max="11018" width="9.140625" style="1"/>
    <col min="11019" max="11019" width="7.140625" style="1" customWidth="1"/>
    <col min="11020" max="11264" width="9.140625" style="1"/>
    <col min="11265" max="11265" width="7.140625" style="1" customWidth="1"/>
    <col min="11266" max="11266" width="39.42578125" style="1" customWidth="1"/>
    <col min="11267" max="11267" width="8.28515625" style="1" customWidth="1"/>
    <col min="11268" max="11268" width="11" style="1" customWidth="1"/>
    <col min="11269" max="11269" width="11.85546875" style="1" customWidth="1"/>
    <col min="11270" max="11270" width="12.5703125" style="1" customWidth="1"/>
    <col min="11271" max="11274" width="9.140625" style="1"/>
    <col min="11275" max="11275" width="7.140625" style="1" customWidth="1"/>
    <col min="11276" max="11520" width="9.140625" style="1"/>
    <col min="11521" max="11521" width="7.140625" style="1" customWidth="1"/>
    <col min="11522" max="11522" width="39.42578125" style="1" customWidth="1"/>
    <col min="11523" max="11523" width="8.28515625" style="1" customWidth="1"/>
    <col min="11524" max="11524" width="11" style="1" customWidth="1"/>
    <col min="11525" max="11525" width="11.85546875" style="1" customWidth="1"/>
    <col min="11526" max="11526" width="12.5703125" style="1" customWidth="1"/>
    <col min="11527" max="11530" width="9.140625" style="1"/>
    <col min="11531" max="11531" width="7.140625" style="1" customWidth="1"/>
    <col min="11532" max="11776" width="9.140625" style="1"/>
    <col min="11777" max="11777" width="7.140625" style="1" customWidth="1"/>
    <col min="11778" max="11778" width="39.42578125" style="1" customWidth="1"/>
    <col min="11779" max="11779" width="8.28515625" style="1" customWidth="1"/>
    <col min="11780" max="11780" width="11" style="1" customWidth="1"/>
    <col min="11781" max="11781" width="11.85546875" style="1" customWidth="1"/>
    <col min="11782" max="11782" width="12.5703125" style="1" customWidth="1"/>
    <col min="11783" max="11786" width="9.140625" style="1"/>
    <col min="11787" max="11787" width="7.140625" style="1" customWidth="1"/>
    <col min="11788" max="12032" width="9.140625" style="1"/>
    <col min="12033" max="12033" width="7.140625" style="1" customWidth="1"/>
    <col min="12034" max="12034" width="39.42578125" style="1" customWidth="1"/>
    <col min="12035" max="12035" width="8.28515625" style="1" customWidth="1"/>
    <col min="12036" max="12036" width="11" style="1" customWidth="1"/>
    <col min="12037" max="12037" width="11.85546875" style="1" customWidth="1"/>
    <col min="12038" max="12038" width="12.5703125" style="1" customWidth="1"/>
    <col min="12039" max="12042" width="9.140625" style="1"/>
    <col min="12043" max="12043" width="7.140625" style="1" customWidth="1"/>
    <col min="12044" max="12288" width="9.140625" style="1"/>
    <col min="12289" max="12289" width="7.140625" style="1" customWidth="1"/>
    <col min="12290" max="12290" width="39.42578125" style="1" customWidth="1"/>
    <col min="12291" max="12291" width="8.28515625" style="1" customWidth="1"/>
    <col min="12292" max="12292" width="11" style="1" customWidth="1"/>
    <col min="12293" max="12293" width="11.85546875" style="1" customWidth="1"/>
    <col min="12294" max="12294" width="12.5703125" style="1" customWidth="1"/>
    <col min="12295" max="12298" width="9.140625" style="1"/>
    <col min="12299" max="12299" width="7.140625" style="1" customWidth="1"/>
    <col min="12300" max="12544" width="9.140625" style="1"/>
    <col min="12545" max="12545" width="7.140625" style="1" customWidth="1"/>
    <col min="12546" max="12546" width="39.42578125" style="1" customWidth="1"/>
    <col min="12547" max="12547" width="8.28515625" style="1" customWidth="1"/>
    <col min="12548" max="12548" width="11" style="1" customWidth="1"/>
    <col min="12549" max="12549" width="11.85546875" style="1" customWidth="1"/>
    <col min="12550" max="12550" width="12.5703125" style="1" customWidth="1"/>
    <col min="12551" max="12554" width="9.140625" style="1"/>
    <col min="12555" max="12555" width="7.140625" style="1" customWidth="1"/>
    <col min="12556" max="12800" width="9.140625" style="1"/>
    <col min="12801" max="12801" width="7.140625" style="1" customWidth="1"/>
    <col min="12802" max="12802" width="39.42578125" style="1" customWidth="1"/>
    <col min="12803" max="12803" width="8.28515625" style="1" customWidth="1"/>
    <col min="12804" max="12804" width="11" style="1" customWidth="1"/>
    <col min="12805" max="12805" width="11.85546875" style="1" customWidth="1"/>
    <col min="12806" max="12806" width="12.5703125" style="1" customWidth="1"/>
    <col min="12807" max="12810" width="9.140625" style="1"/>
    <col min="12811" max="12811" width="7.140625" style="1" customWidth="1"/>
    <col min="12812" max="13056" width="9.140625" style="1"/>
    <col min="13057" max="13057" width="7.140625" style="1" customWidth="1"/>
    <col min="13058" max="13058" width="39.42578125" style="1" customWidth="1"/>
    <col min="13059" max="13059" width="8.28515625" style="1" customWidth="1"/>
    <col min="13060" max="13060" width="11" style="1" customWidth="1"/>
    <col min="13061" max="13061" width="11.85546875" style="1" customWidth="1"/>
    <col min="13062" max="13062" width="12.5703125" style="1" customWidth="1"/>
    <col min="13063" max="13066" width="9.140625" style="1"/>
    <col min="13067" max="13067" width="7.140625" style="1" customWidth="1"/>
    <col min="13068" max="13312" width="9.140625" style="1"/>
    <col min="13313" max="13313" width="7.140625" style="1" customWidth="1"/>
    <col min="13314" max="13314" width="39.42578125" style="1" customWidth="1"/>
    <col min="13315" max="13315" width="8.28515625" style="1" customWidth="1"/>
    <col min="13316" max="13316" width="11" style="1" customWidth="1"/>
    <col min="13317" max="13317" width="11.85546875" style="1" customWidth="1"/>
    <col min="13318" max="13318" width="12.5703125" style="1" customWidth="1"/>
    <col min="13319" max="13322" width="9.140625" style="1"/>
    <col min="13323" max="13323" width="7.140625" style="1" customWidth="1"/>
    <col min="13324" max="13568" width="9.140625" style="1"/>
    <col min="13569" max="13569" width="7.140625" style="1" customWidth="1"/>
    <col min="13570" max="13570" width="39.42578125" style="1" customWidth="1"/>
    <col min="13571" max="13571" width="8.28515625" style="1" customWidth="1"/>
    <col min="13572" max="13572" width="11" style="1" customWidth="1"/>
    <col min="13573" max="13573" width="11.85546875" style="1" customWidth="1"/>
    <col min="13574" max="13574" width="12.5703125" style="1" customWidth="1"/>
    <col min="13575" max="13578" width="9.140625" style="1"/>
    <col min="13579" max="13579" width="7.140625" style="1" customWidth="1"/>
    <col min="13580" max="13824" width="9.140625" style="1"/>
    <col min="13825" max="13825" width="7.140625" style="1" customWidth="1"/>
    <col min="13826" max="13826" width="39.42578125" style="1" customWidth="1"/>
    <col min="13827" max="13827" width="8.28515625" style="1" customWidth="1"/>
    <col min="13828" max="13828" width="11" style="1" customWidth="1"/>
    <col min="13829" max="13829" width="11.85546875" style="1" customWidth="1"/>
    <col min="13830" max="13830" width="12.5703125" style="1" customWidth="1"/>
    <col min="13831" max="13834" width="9.140625" style="1"/>
    <col min="13835" max="13835" width="7.140625" style="1" customWidth="1"/>
    <col min="13836" max="14080" width="9.140625" style="1"/>
    <col min="14081" max="14081" width="7.140625" style="1" customWidth="1"/>
    <col min="14082" max="14082" width="39.42578125" style="1" customWidth="1"/>
    <col min="14083" max="14083" width="8.28515625" style="1" customWidth="1"/>
    <col min="14084" max="14084" width="11" style="1" customWidth="1"/>
    <col min="14085" max="14085" width="11.85546875" style="1" customWidth="1"/>
    <col min="14086" max="14086" width="12.5703125" style="1" customWidth="1"/>
    <col min="14087" max="14090" width="9.140625" style="1"/>
    <col min="14091" max="14091" width="7.140625" style="1" customWidth="1"/>
    <col min="14092" max="14336" width="9.140625" style="1"/>
    <col min="14337" max="14337" width="7.140625" style="1" customWidth="1"/>
    <col min="14338" max="14338" width="39.42578125" style="1" customWidth="1"/>
    <col min="14339" max="14339" width="8.28515625" style="1" customWidth="1"/>
    <col min="14340" max="14340" width="11" style="1" customWidth="1"/>
    <col min="14341" max="14341" width="11.85546875" style="1" customWidth="1"/>
    <col min="14342" max="14342" width="12.5703125" style="1" customWidth="1"/>
    <col min="14343" max="14346" width="9.140625" style="1"/>
    <col min="14347" max="14347" width="7.140625" style="1" customWidth="1"/>
    <col min="14348" max="14592" width="9.140625" style="1"/>
    <col min="14593" max="14593" width="7.140625" style="1" customWidth="1"/>
    <col min="14594" max="14594" width="39.42578125" style="1" customWidth="1"/>
    <col min="14595" max="14595" width="8.28515625" style="1" customWidth="1"/>
    <col min="14596" max="14596" width="11" style="1" customWidth="1"/>
    <col min="14597" max="14597" width="11.85546875" style="1" customWidth="1"/>
    <col min="14598" max="14598" width="12.5703125" style="1" customWidth="1"/>
    <col min="14599" max="14602" width="9.140625" style="1"/>
    <col min="14603" max="14603" width="7.140625" style="1" customWidth="1"/>
    <col min="14604" max="14848" width="9.140625" style="1"/>
    <col min="14849" max="14849" width="7.140625" style="1" customWidth="1"/>
    <col min="14850" max="14850" width="39.42578125" style="1" customWidth="1"/>
    <col min="14851" max="14851" width="8.28515625" style="1" customWidth="1"/>
    <col min="14852" max="14852" width="11" style="1" customWidth="1"/>
    <col min="14853" max="14853" width="11.85546875" style="1" customWidth="1"/>
    <col min="14854" max="14854" width="12.5703125" style="1" customWidth="1"/>
    <col min="14855" max="14858" width="9.140625" style="1"/>
    <col min="14859" max="14859" width="7.140625" style="1" customWidth="1"/>
    <col min="14860" max="15104" width="9.140625" style="1"/>
    <col min="15105" max="15105" width="7.140625" style="1" customWidth="1"/>
    <col min="15106" max="15106" width="39.42578125" style="1" customWidth="1"/>
    <col min="15107" max="15107" width="8.28515625" style="1" customWidth="1"/>
    <col min="15108" max="15108" width="11" style="1" customWidth="1"/>
    <col min="15109" max="15109" width="11.85546875" style="1" customWidth="1"/>
    <col min="15110" max="15110" width="12.5703125" style="1" customWidth="1"/>
    <col min="15111" max="15114" width="9.140625" style="1"/>
    <col min="15115" max="15115" width="7.140625" style="1" customWidth="1"/>
    <col min="15116" max="15360" width="9.140625" style="1"/>
    <col min="15361" max="15361" width="7.140625" style="1" customWidth="1"/>
    <col min="15362" max="15362" width="39.42578125" style="1" customWidth="1"/>
    <col min="15363" max="15363" width="8.28515625" style="1" customWidth="1"/>
    <col min="15364" max="15364" width="11" style="1" customWidth="1"/>
    <col min="15365" max="15365" width="11.85546875" style="1" customWidth="1"/>
    <col min="15366" max="15366" width="12.5703125" style="1" customWidth="1"/>
    <col min="15367" max="15370" width="9.140625" style="1"/>
    <col min="15371" max="15371" width="7.140625" style="1" customWidth="1"/>
    <col min="15372" max="15616" width="9.140625" style="1"/>
    <col min="15617" max="15617" width="7.140625" style="1" customWidth="1"/>
    <col min="15618" max="15618" width="39.42578125" style="1" customWidth="1"/>
    <col min="15619" max="15619" width="8.28515625" style="1" customWidth="1"/>
    <col min="15620" max="15620" width="11" style="1" customWidth="1"/>
    <col min="15621" max="15621" width="11.85546875" style="1" customWidth="1"/>
    <col min="15622" max="15622" width="12.5703125" style="1" customWidth="1"/>
    <col min="15623" max="15626" width="9.140625" style="1"/>
    <col min="15627" max="15627" width="7.140625" style="1" customWidth="1"/>
    <col min="15628" max="15872" width="9.140625" style="1"/>
    <col min="15873" max="15873" width="7.140625" style="1" customWidth="1"/>
    <col min="15874" max="15874" width="39.42578125" style="1" customWidth="1"/>
    <col min="15875" max="15875" width="8.28515625" style="1" customWidth="1"/>
    <col min="15876" max="15876" width="11" style="1" customWidth="1"/>
    <col min="15877" max="15877" width="11.85546875" style="1" customWidth="1"/>
    <col min="15878" max="15878" width="12.5703125" style="1" customWidth="1"/>
    <col min="15879" max="15882" width="9.140625" style="1"/>
    <col min="15883" max="15883" width="7.140625" style="1" customWidth="1"/>
    <col min="15884" max="16128" width="9.140625" style="1"/>
    <col min="16129" max="16129" width="7.140625" style="1" customWidth="1"/>
    <col min="16130" max="16130" width="39.42578125" style="1" customWidth="1"/>
    <col min="16131" max="16131" width="8.28515625" style="1" customWidth="1"/>
    <col min="16132" max="16132" width="11" style="1" customWidth="1"/>
    <col min="16133" max="16133" width="11.85546875" style="1" customWidth="1"/>
    <col min="16134" max="16134" width="12.5703125" style="1" customWidth="1"/>
    <col min="16135" max="16138" width="9.140625" style="1"/>
    <col min="16139" max="16139" width="7.140625" style="1" customWidth="1"/>
    <col min="16140" max="16384" width="9.140625" style="1"/>
  </cols>
  <sheetData>
    <row r="1" spans="1:9">
      <c r="A1" s="72" t="s">
        <v>188</v>
      </c>
      <c r="B1" s="103" t="s">
        <v>189</v>
      </c>
    </row>
    <row r="2" spans="1:9">
      <c r="A2" s="72"/>
      <c r="B2" s="103"/>
      <c r="H2" s="595" t="s">
        <v>1453</v>
      </c>
      <c r="I2" s="634">
        <f>SUM(F19+F25+F33+F39+F41+F43+F45+F47+F53+F55+F57+F59+F65+F67+F73+F77+F83+F85+F87+F89+F93+F97+F99+F101+F106+F107)</f>
        <v>0</v>
      </c>
    </row>
    <row r="3" spans="1:9" s="89" customFormat="1">
      <c r="A3" s="104" t="s">
        <v>190</v>
      </c>
      <c r="B3" s="105"/>
      <c r="C3" s="106"/>
      <c r="D3" s="107"/>
      <c r="E3" s="106"/>
      <c r="F3" s="108"/>
      <c r="H3" s="596" t="s">
        <v>1454</v>
      </c>
      <c r="I3" s="491">
        <f>SUM(F21+F29+F35+F37)</f>
        <v>0</v>
      </c>
    </row>
    <row r="4" spans="1:9">
      <c r="A4" s="128" t="s">
        <v>191</v>
      </c>
      <c r="B4" s="129"/>
      <c r="C4" s="130"/>
      <c r="D4" s="131"/>
      <c r="E4" s="130"/>
      <c r="F4" s="132"/>
      <c r="H4" s="529" t="s">
        <v>1455</v>
      </c>
      <c r="I4" s="24"/>
    </row>
    <row r="5" spans="1:9">
      <c r="A5" s="133" t="s">
        <v>192</v>
      </c>
      <c r="B5" s="134"/>
      <c r="C5" s="135"/>
      <c r="D5" s="136"/>
      <c r="E5" s="135"/>
      <c r="F5" s="137"/>
      <c r="H5" s="597" t="s">
        <v>309</v>
      </c>
      <c r="I5" s="24"/>
    </row>
    <row r="6" spans="1:9">
      <c r="A6" s="133" t="s">
        <v>193</v>
      </c>
      <c r="B6" s="134"/>
      <c r="C6" s="135"/>
      <c r="D6" s="136"/>
      <c r="E6" s="135"/>
      <c r="F6" s="137"/>
      <c r="H6" s="531" t="s">
        <v>1376</v>
      </c>
      <c r="I6" s="24"/>
    </row>
    <row r="7" spans="1:9">
      <c r="A7" s="133" t="s">
        <v>194</v>
      </c>
      <c r="B7" s="134"/>
      <c r="C7" s="135"/>
      <c r="D7" s="136"/>
      <c r="E7" s="135"/>
      <c r="F7" s="137"/>
      <c r="H7" s="598" t="s">
        <v>1456</v>
      </c>
      <c r="I7" s="24"/>
    </row>
    <row r="8" spans="1:9">
      <c r="A8" s="133" t="s">
        <v>195</v>
      </c>
      <c r="B8" s="134"/>
      <c r="C8" s="135"/>
      <c r="D8" s="136"/>
      <c r="E8" s="135"/>
      <c r="F8" s="137"/>
      <c r="H8" s="599" t="s">
        <v>1457</v>
      </c>
      <c r="I8" s="24"/>
    </row>
    <row r="9" spans="1:9">
      <c r="A9" s="133" t="s">
        <v>196</v>
      </c>
      <c r="B9" s="134"/>
      <c r="C9" s="135"/>
      <c r="D9" s="136"/>
      <c r="E9" s="135"/>
      <c r="F9" s="137"/>
      <c r="H9" s="600" t="s">
        <v>1458</v>
      </c>
      <c r="I9" s="24"/>
    </row>
    <row r="10" spans="1:9">
      <c r="A10" s="133" t="s">
        <v>197</v>
      </c>
      <c r="B10" s="134"/>
      <c r="C10" s="135"/>
      <c r="D10" s="136"/>
      <c r="E10" s="135"/>
      <c r="F10" s="137"/>
      <c r="H10" s="601" t="s">
        <v>1459</v>
      </c>
      <c r="I10" s="24"/>
    </row>
    <row r="11" spans="1:9">
      <c r="A11" s="133" t="s">
        <v>198</v>
      </c>
      <c r="B11" s="134"/>
      <c r="C11" s="135"/>
      <c r="D11" s="136"/>
      <c r="E11" s="135"/>
      <c r="F11" s="137"/>
      <c r="H11" s="474" t="s">
        <v>1460</v>
      </c>
      <c r="I11" s="491">
        <f>SUM(F49+F51+F61+F63+F69+F71+F75+F79+F81+F103)</f>
        <v>0</v>
      </c>
    </row>
    <row r="12" spans="1:9">
      <c r="A12" s="128" t="s">
        <v>199</v>
      </c>
      <c r="B12" s="129"/>
      <c r="C12" s="130"/>
      <c r="D12" s="131"/>
      <c r="E12" s="130"/>
      <c r="F12" s="132"/>
    </row>
    <row r="13" spans="1:9">
      <c r="A13" s="133" t="s">
        <v>200</v>
      </c>
      <c r="B13" s="134"/>
      <c r="C13" s="135"/>
      <c r="D13" s="136"/>
      <c r="E13" s="135"/>
      <c r="F13" s="137"/>
    </row>
    <row r="14" spans="1:9">
      <c r="A14" s="138" t="s">
        <v>201</v>
      </c>
      <c r="B14" s="139"/>
      <c r="C14" s="140"/>
      <c r="D14" s="141"/>
      <c r="E14" s="140"/>
      <c r="F14" s="142"/>
    </row>
    <row r="15" spans="1:9">
      <c r="A15" s="134"/>
      <c r="B15" s="143"/>
      <c r="C15" s="144"/>
      <c r="D15" s="145"/>
      <c r="E15" s="144"/>
      <c r="F15" s="144"/>
    </row>
    <row r="17" spans="1:6" s="24" customFormat="1" ht="17.25" thickBot="1">
      <c r="A17" s="74"/>
      <c r="B17" s="110" t="s">
        <v>96</v>
      </c>
      <c r="C17" s="95" t="s">
        <v>139</v>
      </c>
      <c r="D17" s="95" t="s">
        <v>97</v>
      </c>
      <c r="E17" s="95" t="s">
        <v>98</v>
      </c>
      <c r="F17" s="95" t="s">
        <v>99</v>
      </c>
    </row>
    <row r="18" spans="1:6" s="124" customFormat="1" ht="13.5" thickTop="1">
      <c r="A18" s="146"/>
      <c r="B18" s="147"/>
      <c r="C18" s="148"/>
      <c r="D18" s="148"/>
      <c r="E18" s="148"/>
      <c r="F18" s="148"/>
    </row>
    <row r="19" spans="1:6" s="124" customFormat="1" ht="98.25" customHeight="1">
      <c r="A19" s="557" t="s">
        <v>202</v>
      </c>
      <c r="B19" s="558" t="s">
        <v>509</v>
      </c>
      <c r="C19" s="559" t="s">
        <v>101</v>
      </c>
      <c r="D19" s="560">
        <v>445</v>
      </c>
      <c r="E19" s="561">
        <v>0</v>
      </c>
      <c r="F19" s="623">
        <f>E19*D19</f>
        <v>0</v>
      </c>
    </row>
    <row r="20" spans="1:6" s="124" customFormat="1" ht="12.75">
      <c r="A20" s="255"/>
      <c r="B20" s="147"/>
      <c r="C20" s="256"/>
      <c r="D20" s="256"/>
      <c r="E20" s="256"/>
      <c r="F20" s="256"/>
    </row>
    <row r="21" spans="1:6" s="151" customFormat="1" ht="63.75">
      <c r="A21" s="562" t="s">
        <v>203</v>
      </c>
      <c r="B21" s="563" t="s">
        <v>515</v>
      </c>
      <c r="C21" s="564" t="s">
        <v>101</v>
      </c>
      <c r="D21" s="565">
        <v>1840</v>
      </c>
      <c r="E21" s="566">
        <v>0</v>
      </c>
      <c r="F21" s="566">
        <f>E21*D21</f>
        <v>0</v>
      </c>
    </row>
    <row r="22" spans="1:6" s="151" customFormat="1" ht="45.75" customHeight="1">
      <c r="A22" s="628" t="s">
        <v>205</v>
      </c>
      <c r="B22" s="629" t="s">
        <v>206</v>
      </c>
      <c r="C22" s="564"/>
      <c r="D22" s="565"/>
      <c r="E22" s="566"/>
      <c r="F22" s="566"/>
    </row>
    <row r="23" spans="1:6" s="151" customFormat="1" ht="100.5" customHeight="1">
      <c r="A23" s="628" t="s">
        <v>205</v>
      </c>
      <c r="B23" s="629" t="s">
        <v>1397</v>
      </c>
      <c r="C23" s="630"/>
      <c r="D23" s="630"/>
      <c r="E23" s="630"/>
      <c r="F23" s="630"/>
    </row>
    <row r="24" spans="1:6" s="147" customFormat="1" ht="12.75">
      <c r="A24" s="255"/>
      <c r="C24" s="256"/>
      <c r="D24" s="256"/>
      <c r="E24" s="256"/>
      <c r="F24" s="256"/>
    </row>
    <row r="25" spans="1:6" s="124" customFormat="1" ht="69.75" customHeight="1">
      <c r="A25" s="557" t="s">
        <v>204</v>
      </c>
      <c r="B25" s="558" t="s">
        <v>516</v>
      </c>
      <c r="C25" s="559" t="s">
        <v>101</v>
      </c>
      <c r="D25" s="560">
        <v>260</v>
      </c>
      <c r="E25" s="561">
        <v>0</v>
      </c>
      <c r="F25" s="561">
        <f>E25*D25</f>
        <v>0</v>
      </c>
    </row>
    <row r="26" spans="1:6" s="124" customFormat="1" ht="40.5">
      <c r="A26" s="624" t="s">
        <v>205</v>
      </c>
      <c r="B26" s="625" t="s">
        <v>206</v>
      </c>
      <c r="C26" s="627"/>
      <c r="D26" s="627"/>
      <c r="E26" s="627"/>
      <c r="F26" s="627"/>
    </row>
    <row r="27" spans="1:6" s="124" customFormat="1" ht="162">
      <c r="A27" s="624" t="s">
        <v>205</v>
      </c>
      <c r="B27" s="625" t="s">
        <v>1398</v>
      </c>
      <c r="C27" s="627"/>
      <c r="D27" s="627"/>
      <c r="E27" s="627"/>
      <c r="F27" s="627"/>
    </row>
    <row r="28" spans="1:6" s="81" customFormat="1" ht="12.75">
      <c r="A28" s="245"/>
      <c r="B28" s="45"/>
      <c r="C28" s="116"/>
      <c r="D28" s="117"/>
      <c r="E28" s="246"/>
      <c r="F28" s="246"/>
    </row>
    <row r="29" spans="1:6" s="124" customFormat="1" ht="69.75" customHeight="1">
      <c r="A29" s="562" t="s">
        <v>207</v>
      </c>
      <c r="B29" s="563" t="s">
        <v>517</v>
      </c>
      <c r="C29" s="564" t="s">
        <v>101</v>
      </c>
      <c r="D29" s="565">
        <v>210</v>
      </c>
      <c r="E29" s="566">
        <v>0</v>
      </c>
      <c r="F29" s="566">
        <f>E29*D29</f>
        <v>0</v>
      </c>
    </row>
    <row r="30" spans="1:6" s="124" customFormat="1" ht="40.5">
      <c r="A30" s="628" t="s">
        <v>205</v>
      </c>
      <c r="B30" s="629" t="s">
        <v>206</v>
      </c>
      <c r="C30" s="631"/>
      <c r="D30" s="631"/>
      <c r="E30" s="631"/>
      <c r="F30" s="631"/>
    </row>
    <row r="31" spans="1:6" s="124" customFormat="1" ht="162">
      <c r="A31" s="628" t="s">
        <v>205</v>
      </c>
      <c r="B31" s="629" t="s">
        <v>1398</v>
      </c>
      <c r="C31" s="631"/>
      <c r="D31" s="631"/>
      <c r="E31" s="631"/>
      <c r="F31" s="631"/>
    </row>
    <row r="32" spans="1:6" s="81" customFormat="1" ht="12.75">
      <c r="A32" s="245"/>
      <c r="B32" s="45"/>
      <c r="C32" s="116"/>
      <c r="D32" s="117"/>
      <c r="E32" s="246"/>
      <c r="F32" s="246"/>
    </row>
    <row r="33" spans="1:6" s="151" customFormat="1" ht="91.5" customHeight="1">
      <c r="A33" s="557" t="s">
        <v>208</v>
      </c>
      <c r="B33" s="558" t="s">
        <v>537</v>
      </c>
      <c r="C33" s="559" t="s">
        <v>101</v>
      </c>
      <c r="D33" s="559">
        <v>230</v>
      </c>
      <c r="E33" s="561">
        <v>0</v>
      </c>
      <c r="F33" s="561">
        <f>E33*D33</f>
        <v>0</v>
      </c>
    </row>
    <row r="34" spans="1:6" s="151" customFormat="1" ht="12.75">
      <c r="A34" s="245"/>
      <c r="B34" s="45"/>
      <c r="C34" s="116"/>
      <c r="D34" s="117"/>
      <c r="E34" s="246"/>
      <c r="F34" s="246"/>
    </row>
    <row r="35" spans="1:6" s="151" customFormat="1" ht="63.75">
      <c r="A35" s="562" t="s">
        <v>209</v>
      </c>
      <c r="B35" s="563" t="s">
        <v>518</v>
      </c>
      <c r="C35" s="564" t="s">
        <v>101</v>
      </c>
      <c r="D35" s="564">
        <v>130</v>
      </c>
      <c r="E35" s="566">
        <v>0</v>
      </c>
      <c r="F35" s="566">
        <f>E35*D35</f>
        <v>0</v>
      </c>
    </row>
    <row r="36" spans="1:6" s="151" customFormat="1" ht="12.75">
      <c r="A36" s="245"/>
      <c r="B36" s="45"/>
      <c r="C36" s="116"/>
      <c r="D36" s="117"/>
      <c r="E36" s="246"/>
      <c r="F36" s="246"/>
    </row>
    <row r="37" spans="1:6" s="151" customFormat="1" ht="71.25" customHeight="1">
      <c r="A37" s="562" t="s">
        <v>211</v>
      </c>
      <c r="B37" s="563" t="s">
        <v>210</v>
      </c>
      <c r="C37" s="564" t="s">
        <v>103</v>
      </c>
      <c r="D37" s="565">
        <v>415</v>
      </c>
      <c r="E37" s="566">
        <v>0</v>
      </c>
      <c r="F37" s="566">
        <f>E37*D37</f>
        <v>0</v>
      </c>
    </row>
    <row r="38" spans="1:6" s="151" customFormat="1" ht="12.75">
      <c r="A38" s="245"/>
      <c r="B38" s="45"/>
      <c r="C38" s="116"/>
      <c r="D38" s="117"/>
      <c r="E38" s="246"/>
      <c r="F38" s="246"/>
    </row>
    <row r="39" spans="1:6" s="81" customFormat="1" ht="76.5">
      <c r="A39" s="557" t="s">
        <v>212</v>
      </c>
      <c r="B39" s="558" t="s">
        <v>519</v>
      </c>
      <c r="C39" s="559" t="s">
        <v>103</v>
      </c>
      <c r="D39" s="559">
        <v>400</v>
      </c>
      <c r="E39" s="561">
        <v>0</v>
      </c>
      <c r="F39" s="561">
        <f>E39*D39</f>
        <v>0</v>
      </c>
    </row>
    <row r="40" spans="1:6" s="81" customFormat="1" ht="12.75">
      <c r="A40" s="245"/>
      <c r="B40" s="45"/>
      <c r="C40" s="116"/>
      <c r="D40" s="117"/>
      <c r="E40" s="246"/>
      <c r="F40" s="246"/>
    </row>
    <row r="41" spans="1:6" s="81" customFormat="1" ht="140.25">
      <c r="A41" s="557" t="s">
        <v>213</v>
      </c>
      <c r="B41" s="558" t="s">
        <v>520</v>
      </c>
      <c r="C41" s="559" t="s">
        <v>113</v>
      </c>
      <c r="D41" s="559">
        <v>1</v>
      </c>
      <c r="E41" s="561">
        <v>0</v>
      </c>
      <c r="F41" s="561">
        <f>E41*D41</f>
        <v>0</v>
      </c>
    </row>
    <row r="42" spans="1:6" s="81" customFormat="1" ht="12.75">
      <c r="A42" s="245"/>
      <c r="B42" s="45"/>
      <c r="C42" s="116"/>
      <c r="D42" s="117"/>
      <c r="E42" s="246"/>
      <c r="F42" s="246"/>
    </row>
    <row r="43" spans="1:6" s="81" customFormat="1" ht="114.75">
      <c r="A43" s="557" t="s">
        <v>214</v>
      </c>
      <c r="B43" s="558" t="s">
        <v>521</v>
      </c>
      <c r="C43" s="559" t="s">
        <v>109</v>
      </c>
      <c r="D43" s="559">
        <v>23</v>
      </c>
      <c r="E43" s="561">
        <v>0</v>
      </c>
      <c r="F43" s="561">
        <f>E43*D43</f>
        <v>0</v>
      </c>
    </row>
    <row r="44" spans="1:6" s="81" customFormat="1" ht="12.75">
      <c r="A44" s="245"/>
      <c r="B44" s="45"/>
      <c r="C44" s="116"/>
      <c r="D44" s="117"/>
      <c r="E44" s="246"/>
      <c r="F44" s="246"/>
    </row>
    <row r="45" spans="1:6" s="151" customFormat="1" ht="76.5">
      <c r="A45" s="557" t="s">
        <v>215</v>
      </c>
      <c r="B45" s="632" t="s">
        <v>643</v>
      </c>
      <c r="C45" s="559" t="s">
        <v>107</v>
      </c>
      <c r="D45" s="560">
        <v>7.8</v>
      </c>
      <c r="E45" s="561">
        <v>0</v>
      </c>
      <c r="F45" s="561">
        <f>E45*D45</f>
        <v>0</v>
      </c>
    </row>
    <row r="46" spans="1:6" s="151" customFormat="1" ht="12.75">
      <c r="A46" s="245"/>
      <c r="B46" s="45"/>
      <c r="C46" s="116"/>
      <c r="D46" s="117"/>
      <c r="E46" s="246"/>
      <c r="F46" s="246"/>
    </row>
    <row r="47" spans="1:6" s="81" customFormat="1" ht="119.25" customHeight="1">
      <c r="A47" s="557" t="s">
        <v>216</v>
      </c>
      <c r="B47" s="558" t="s">
        <v>636</v>
      </c>
      <c r="C47" s="559" t="s">
        <v>101</v>
      </c>
      <c r="D47" s="560">
        <v>26</v>
      </c>
      <c r="E47" s="561">
        <v>0</v>
      </c>
      <c r="F47" s="561">
        <f>E47*D47</f>
        <v>0</v>
      </c>
    </row>
    <row r="48" spans="1:6" s="81" customFormat="1" ht="12.75">
      <c r="A48" s="245"/>
      <c r="B48" s="45"/>
      <c r="C48" s="116"/>
      <c r="D48" s="117"/>
      <c r="E48" s="246"/>
      <c r="F48" s="246"/>
    </row>
    <row r="49" spans="1:6" s="151" customFormat="1" ht="89.25">
      <c r="A49" s="245" t="s">
        <v>217</v>
      </c>
      <c r="B49" s="149" t="s">
        <v>642</v>
      </c>
      <c r="C49" s="116" t="s">
        <v>107</v>
      </c>
      <c r="D49" s="117">
        <v>1.9</v>
      </c>
      <c r="E49" s="246">
        <v>0</v>
      </c>
      <c r="F49" s="246">
        <f>E49*D49</f>
        <v>0</v>
      </c>
    </row>
    <row r="50" spans="1:6" s="151" customFormat="1" ht="12.75">
      <c r="A50" s="245"/>
      <c r="B50" s="45"/>
      <c r="C50" s="116"/>
      <c r="D50" s="117"/>
      <c r="E50" s="246"/>
      <c r="F50" s="246"/>
    </row>
    <row r="51" spans="1:6" s="81" customFormat="1" ht="127.5">
      <c r="A51" s="245" t="s">
        <v>218</v>
      </c>
      <c r="B51" s="45" t="s">
        <v>641</v>
      </c>
      <c r="C51" s="116" t="s">
        <v>101</v>
      </c>
      <c r="D51" s="117">
        <v>4.5</v>
      </c>
      <c r="E51" s="246">
        <v>0</v>
      </c>
      <c r="F51" s="246">
        <f>E51*D51</f>
        <v>0</v>
      </c>
    </row>
    <row r="52" spans="1:6" s="81" customFormat="1" ht="12.75">
      <c r="A52" s="245"/>
      <c r="B52" s="45"/>
      <c r="C52" s="116"/>
      <c r="D52" s="117"/>
      <c r="E52" s="246"/>
      <c r="F52" s="246"/>
    </row>
    <row r="53" spans="1:6" s="151" customFormat="1" ht="102">
      <c r="A53" s="557" t="s">
        <v>219</v>
      </c>
      <c r="B53" s="632" t="s">
        <v>640</v>
      </c>
      <c r="C53" s="559" t="s">
        <v>107</v>
      </c>
      <c r="D53" s="560">
        <v>0.9</v>
      </c>
      <c r="E53" s="561">
        <v>0</v>
      </c>
      <c r="F53" s="561">
        <f>E53*D53</f>
        <v>0</v>
      </c>
    </row>
    <row r="54" spans="1:6" s="151" customFormat="1" ht="12.75">
      <c r="A54" s="245"/>
      <c r="B54" s="45"/>
      <c r="C54" s="116"/>
      <c r="D54" s="117"/>
      <c r="E54" s="246"/>
      <c r="F54" s="246"/>
    </row>
    <row r="55" spans="1:6" s="81" customFormat="1" ht="127.5" customHeight="1">
      <c r="A55" s="557" t="s">
        <v>220</v>
      </c>
      <c r="B55" s="558" t="s">
        <v>1461</v>
      </c>
      <c r="C55" s="559" t="s">
        <v>101</v>
      </c>
      <c r="D55" s="560">
        <v>3</v>
      </c>
      <c r="E55" s="561">
        <v>0</v>
      </c>
      <c r="F55" s="561">
        <f>E55*D55</f>
        <v>0</v>
      </c>
    </row>
    <row r="56" spans="1:6" s="81" customFormat="1" ht="12.75">
      <c r="A56" s="245"/>
      <c r="B56" s="45"/>
      <c r="C56" s="116"/>
      <c r="D56" s="117"/>
      <c r="E56" s="246"/>
      <c r="F56" s="246"/>
    </row>
    <row r="57" spans="1:6" s="151" customFormat="1" ht="106.5" customHeight="1">
      <c r="A57" s="557" t="s">
        <v>221</v>
      </c>
      <c r="B57" s="632" t="s">
        <v>639</v>
      </c>
      <c r="C57" s="559" t="s">
        <v>107</v>
      </c>
      <c r="D57" s="560">
        <v>0.9</v>
      </c>
      <c r="E57" s="561">
        <v>0</v>
      </c>
      <c r="F57" s="561">
        <f>E57*D57</f>
        <v>0</v>
      </c>
    </row>
    <row r="58" spans="1:6" s="151" customFormat="1" ht="12.75">
      <c r="A58" s="245"/>
      <c r="B58" s="45"/>
      <c r="C58" s="116"/>
      <c r="D58" s="117"/>
      <c r="E58" s="246"/>
      <c r="F58" s="246"/>
    </row>
    <row r="59" spans="1:6" s="81" customFormat="1" ht="133.5" customHeight="1">
      <c r="A59" s="557" t="s">
        <v>222</v>
      </c>
      <c r="B59" s="558" t="s">
        <v>638</v>
      </c>
      <c r="C59" s="559" t="s">
        <v>101</v>
      </c>
      <c r="D59" s="560">
        <v>1</v>
      </c>
      <c r="E59" s="561">
        <v>0</v>
      </c>
      <c r="F59" s="561">
        <f>E59*D59</f>
        <v>0</v>
      </c>
    </row>
    <row r="60" spans="1:6" s="81" customFormat="1" ht="12.75">
      <c r="A60" s="245"/>
      <c r="B60" s="45"/>
      <c r="C60" s="116"/>
      <c r="D60" s="117"/>
      <c r="E60" s="246"/>
      <c r="F60" s="246"/>
    </row>
    <row r="61" spans="1:6" s="151" customFormat="1" ht="92.25" customHeight="1">
      <c r="A61" s="245" t="s">
        <v>223</v>
      </c>
      <c r="B61" s="149" t="s">
        <v>637</v>
      </c>
      <c r="C61" s="116" t="s">
        <v>107</v>
      </c>
      <c r="D61" s="117">
        <v>29.5</v>
      </c>
      <c r="E61" s="246">
        <v>0</v>
      </c>
      <c r="F61" s="246">
        <f>E61*D61</f>
        <v>0</v>
      </c>
    </row>
    <row r="62" spans="1:6" s="151" customFormat="1" ht="12.75">
      <c r="A62" s="245"/>
      <c r="B62" s="45"/>
      <c r="C62" s="116"/>
      <c r="D62" s="117"/>
      <c r="E62" s="246"/>
      <c r="F62" s="246"/>
    </row>
    <row r="63" spans="1:6" s="81" customFormat="1" ht="119.25" customHeight="1">
      <c r="A63" s="245" t="s">
        <v>541</v>
      </c>
      <c r="B63" s="45" t="s">
        <v>1462</v>
      </c>
      <c r="C63" s="116" t="s">
        <v>101</v>
      </c>
      <c r="D63" s="117">
        <v>390</v>
      </c>
      <c r="E63" s="246">
        <v>0</v>
      </c>
      <c r="F63" s="246">
        <f>E63*D63</f>
        <v>0</v>
      </c>
    </row>
    <row r="64" spans="1:6" s="81" customFormat="1" ht="12.75">
      <c r="A64" s="245"/>
      <c r="B64" s="45"/>
      <c r="C64" s="116"/>
      <c r="D64" s="117"/>
      <c r="E64" s="246"/>
      <c r="F64" s="246"/>
    </row>
    <row r="65" spans="1:6" s="151" customFormat="1" ht="92.25" customHeight="1">
      <c r="A65" s="557" t="s">
        <v>542</v>
      </c>
      <c r="B65" s="632" t="s">
        <v>1436</v>
      </c>
      <c r="C65" s="559" t="s">
        <v>107</v>
      </c>
      <c r="D65" s="560">
        <v>1.5</v>
      </c>
      <c r="E65" s="561">
        <v>0</v>
      </c>
      <c r="F65" s="561">
        <f>E65*D65</f>
        <v>0</v>
      </c>
    </row>
    <row r="66" spans="1:6" s="151" customFormat="1" ht="12.75">
      <c r="A66" s="245"/>
      <c r="B66" s="45"/>
      <c r="C66" s="116"/>
      <c r="D66" s="117"/>
      <c r="E66" s="246"/>
      <c r="F66" s="246"/>
    </row>
    <row r="67" spans="1:6" s="81" customFormat="1" ht="119.25" customHeight="1">
      <c r="A67" s="557" t="s">
        <v>561</v>
      </c>
      <c r="B67" s="558" t="s">
        <v>1437</v>
      </c>
      <c r="C67" s="559" t="s">
        <v>101</v>
      </c>
      <c r="D67" s="560">
        <v>4</v>
      </c>
      <c r="E67" s="561">
        <v>0</v>
      </c>
      <c r="F67" s="561">
        <f>E67*D67</f>
        <v>0</v>
      </c>
    </row>
    <row r="68" spans="1:6" s="81" customFormat="1" ht="12.75">
      <c r="A68" s="245"/>
      <c r="B68" s="45"/>
      <c r="C68" s="116"/>
      <c r="D68" s="117"/>
      <c r="E68" s="246"/>
      <c r="F68" s="246"/>
    </row>
    <row r="69" spans="1:6" s="151" customFormat="1" ht="76.5">
      <c r="A69" s="245" t="s">
        <v>605</v>
      </c>
      <c r="B69" s="45" t="s">
        <v>522</v>
      </c>
      <c r="C69" s="116" t="s">
        <v>101</v>
      </c>
      <c r="D69" s="117">
        <v>1800</v>
      </c>
      <c r="E69" s="246">
        <v>0</v>
      </c>
      <c r="F69" s="246">
        <f>E69*D69</f>
        <v>0</v>
      </c>
    </row>
    <row r="70" spans="1:6" s="151" customFormat="1" ht="12.75">
      <c r="A70" s="245"/>
      <c r="B70" s="45"/>
      <c r="C70" s="116"/>
      <c r="D70" s="117"/>
      <c r="E70" s="246"/>
      <c r="F70" s="246"/>
    </row>
    <row r="71" spans="1:6" s="151" customFormat="1" ht="89.25">
      <c r="A71" s="245" t="s">
        <v>606</v>
      </c>
      <c r="B71" s="45" t="s">
        <v>523</v>
      </c>
      <c r="C71" s="116" t="s">
        <v>101</v>
      </c>
      <c r="D71" s="117">
        <v>450</v>
      </c>
      <c r="E71" s="246">
        <v>0</v>
      </c>
      <c r="F71" s="246">
        <f>E71*D71</f>
        <v>0</v>
      </c>
    </row>
    <row r="72" spans="1:6" s="151" customFormat="1" ht="12.75">
      <c r="A72" s="245"/>
      <c r="B72" s="45"/>
      <c r="C72" s="116"/>
      <c r="D72" s="117"/>
      <c r="E72" s="246"/>
      <c r="F72" s="246"/>
    </row>
    <row r="73" spans="1:6" s="81" customFormat="1" ht="102">
      <c r="A73" s="557" t="s">
        <v>607</v>
      </c>
      <c r="B73" s="558" t="s">
        <v>604</v>
      </c>
      <c r="C73" s="559" t="s">
        <v>101</v>
      </c>
      <c r="D73" s="560">
        <v>725</v>
      </c>
      <c r="E73" s="561">
        <v>0</v>
      </c>
      <c r="F73" s="561">
        <f>E73*D73</f>
        <v>0</v>
      </c>
    </row>
    <row r="74" spans="1:6" s="81" customFormat="1" ht="12.75">
      <c r="A74" s="245"/>
      <c r="B74" s="45"/>
      <c r="C74" s="116"/>
      <c r="D74" s="117"/>
      <c r="E74" s="246"/>
      <c r="F74" s="246"/>
    </row>
    <row r="75" spans="1:6" s="151" customFormat="1" ht="52.5" customHeight="1">
      <c r="A75" s="245" t="s">
        <v>608</v>
      </c>
      <c r="B75" s="45" t="s">
        <v>224</v>
      </c>
      <c r="C75" s="116" t="s">
        <v>225</v>
      </c>
      <c r="D75" s="117">
        <v>8</v>
      </c>
      <c r="E75" s="246">
        <v>0</v>
      </c>
      <c r="F75" s="246">
        <f>E75*D75</f>
        <v>0</v>
      </c>
    </row>
    <row r="76" spans="1:6" s="151" customFormat="1" ht="12.75">
      <c r="A76" s="245"/>
      <c r="B76" s="45"/>
      <c r="C76" s="116"/>
      <c r="D76" s="117"/>
      <c r="E76" s="246"/>
      <c r="F76" s="246"/>
    </row>
    <row r="77" spans="1:6" s="151" customFormat="1" ht="195.75" customHeight="1">
      <c r="A77" s="557" t="s">
        <v>630</v>
      </c>
      <c r="B77" s="558" t="s">
        <v>563</v>
      </c>
      <c r="C77" s="559" t="s">
        <v>113</v>
      </c>
      <c r="D77" s="560">
        <v>1</v>
      </c>
      <c r="E77" s="561">
        <v>0</v>
      </c>
      <c r="F77" s="561">
        <f>E77*D77</f>
        <v>0</v>
      </c>
    </row>
    <row r="78" spans="1:6" s="151" customFormat="1" ht="12.75">
      <c r="A78" s="245"/>
      <c r="B78" s="45"/>
      <c r="C78" s="116"/>
      <c r="D78" s="117"/>
      <c r="E78" s="246"/>
      <c r="F78" s="246"/>
    </row>
    <row r="79" spans="1:6" s="151" customFormat="1" ht="104.25" customHeight="1">
      <c r="A79" s="245" t="s">
        <v>631</v>
      </c>
      <c r="B79" s="45" t="s">
        <v>633</v>
      </c>
      <c r="C79" s="116" t="s">
        <v>109</v>
      </c>
      <c r="D79" s="117">
        <v>2</v>
      </c>
      <c r="E79" s="246">
        <v>0</v>
      </c>
      <c r="F79" s="246">
        <f>E79*D79</f>
        <v>0</v>
      </c>
    </row>
    <row r="80" spans="1:6" s="151" customFormat="1" ht="12.75">
      <c r="A80" s="245"/>
      <c r="B80" s="45"/>
      <c r="C80" s="116"/>
      <c r="D80" s="117"/>
      <c r="E80" s="246"/>
      <c r="F80" s="246"/>
    </row>
    <row r="81" spans="1:6" s="151" customFormat="1" ht="99" customHeight="1">
      <c r="A81" s="245" t="s">
        <v>632</v>
      </c>
      <c r="B81" s="45" t="s">
        <v>1440</v>
      </c>
      <c r="C81" s="116" t="s">
        <v>109</v>
      </c>
      <c r="D81" s="117">
        <v>2</v>
      </c>
      <c r="E81" s="246">
        <v>0</v>
      </c>
      <c r="F81" s="246">
        <f>E81*D81</f>
        <v>0</v>
      </c>
    </row>
    <row r="82" spans="1:6" s="151" customFormat="1" ht="12.75">
      <c r="A82" s="245"/>
      <c r="B82" s="45"/>
      <c r="C82" s="116"/>
      <c r="D82" s="117"/>
      <c r="E82" s="246"/>
      <c r="F82" s="246"/>
    </row>
    <row r="83" spans="1:6" s="151" customFormat="1" ht="63.75">
      <c r="A83" s="557" t="s">
        <v>644</v>
      </c>
      <c r="B83" s="558" t="s">
        <v>226</v>
      </c>
      <c r="C83" s="559" t="s">
        <v>101</v>
      </c>
      <c r="D83" s="560">
        <v>1700</v>
      </c>
      <c r="E83" s="633">
        <v>0</v>
      </c>
      <c r="F83" s="633">
        <f>E83*D83</f>
        <v>0</v>
      </c>
    </row>
    <row r="84" spans="1:6" s="151" customFormat="1" ht="12.75">
      <c r="A84" s="245"/>
      <c r="B84" s="45"/>
      <c r="C84" s="116"/>
      <c r="D84" s="117"/>
      <c r="E84" s="257"/>
      <c r="F84" s="257"/>
    </row>
    <row r="85" spans="1:6" s="151" customFormat="1" ht="63.75">
      <c r="A85" s="557" t="s">
        <v>645</v>
      </c>
      <c r="B85" s="632" t="s">
        <v>646</v>
      </c>
      <c r="C85" s="559" t="s">
        <v>107</v>
      </c>
      <c r="D85" s="560">
        <v>0.45</v>
      </c>
      <c r="E85" s="561">
        <v>0</v>
      </c>
      <c r="F85" s="561">
        <f>E85*D85</f>
        <v>0</v>
      </c>
    </row>
    <row r="86" spans="1:6" s="124" customFormat="1" ht="12.75">
      <c r="A86" s="255"/>
      <c r="B86" s="147"/>
      <c r="C86" s="256"/>
      <c r="D86" s="256"/>
      <c r="E86" s="256"/>
      <c r="F86" s="256"/>
    </row>
    <row r="87" spans="1:6" s="124" customFormat="1" ht="80.25" customHeight="1">
      <c r="A87" s="557" t="s">
        <v>682</v>
      </c>
      <c r="B87" s="558" t="s">
        <v>1463</v>
      </c>
      <c r="C87" s="559" t="s">
        <v>101</v>
      </c>
      <c r="D87" s="560">
        <v>18</v>
      </c>
      <c r="E87" s="561">
        <v>0</v>
      </c>
      <c r="F87" s="623">
        <f>E87*D87</f>
        <v>0</v>
      </c>
    </row>
    <row r="88" spans="1:6" s="124" customFormat="1" ht="12.75">
      <c r="A88" s="255"/>
      <c r="B88" s="147"/>
      <c r="C88" s="256"/>
      <c r="D88" s="256"/>
      <c r="E88" s="256"/>
      <c r="F88" s="256"/>
    </row>
    <row r="89" spans="1:6" s="151" customFormat="1" ht="63.75">
      <c r="A89" s="557" t="s">
        <v>683</v>
      </c>
      <c r="B89" s="558" t="s">
        <v>680</v>
      </c>
      <c r="C89" s="559" t="s">
        <v>101</v>
      </c>
      <c r="D89" s="560">
        <v>18</v>
      </c>
      <c r="E89" s="561">
        <v>0</v>
      </c>
      <c r="F89" s="561">
        <f>E89*D89</f>
        <v>0</v>
      </c>
    </row>
    <row r="90" spans="1:6" s="151" customFormat="1" ht="45.75" customHeight="1">
      <c r="A90" s="624" t="s">
        <v>205</v>
      </c>
      <c r="B90" s="625" t="s">
        <v>206</v>
      </c>
      <c r="C90" s="559"/>
      <c r="D90" s="560"/>
      <c r="E90" s="561"/>
      <c r="F90" s="561"/>
    </row>
    <row r="91" spans="1:6" s="151" customFormat="1" ht="99.75" customHeight="1">
      <c r="A91" s="624" t="s">
        <v>205</v>
      </c>
      <c r="B91" s="625" t="s">
        <v>1397</v>
      </c>
      <c r="C91" s="626"/>
      <c r="D91" s="626"/>
      <c r="E91" s="626"/>
      <c r="F91" s="626"/>
    </row>
    <row r="92" spans="1:6" s="147" customFormat="1" ht="12.75">
      <c r="A92" s="255"/>
      <c r="C92" s="256"/>
      <c r="D92" s="256"/>
      <c r="E92" s="256"/>
      <c r="F92" s="256"/>
    </row>
    <row r="93" spans="1:6" s="124" customFormat="1" ht="69.75" customHeight="1">
      <c r="A93" s="557" t="s">
        <v>684</v>
      </c>
      <c r="B93" s="558" t="s">
        <v>681</v>
      </c>
      <c r="C93" s="559" t="s">
        <v>101</v>
      </c>
      <c r="D93" s="560">
        <v>10</v>
      </c>
      <c r="E93" s="561">
        <v>0</v>
      </c>
      <c r="F93" s="561">
        <f>E93*D93</f>
        <v>0</v>
      </c>
    </row>
    <row r="94" spans="1:6" s="124" customFormat="1" ht="40.5">
      <c r="A94" s="624" t="s">
        <v>205</v>
      </c>
      <c r="B94" s="625" t="s">
        <v>206</v>
      </c>
      <c r="C94" s="627"/>
      <c r="D94" s="627"/>
      <c r="E94" s="627"/>
      <c r="F94" s="627"/>
    </row>
    <row r="95" spans="1:6" s="124" customFormat="1" ht="168" customHeight="1">
      <c r="A95" s="624" t="s">
        <v>205</v>
      </c>
      <c r="B95" s="625" t="s">
        <v>1398</v>
      </c>
      <c r="C95" s="627"/>
      <c r="D95" s="627"/>
      <c r="E95" s="627"/>
      <c r="F95" s="627"/>
    </row>
    <row r="96" spans="1:6" s="81" customFormat="1" ht="12.75">
      <c r="A96" s="245"/>
      <c r="B96" s="45"/>
      <c r="C96" s="116"/>
      <c r="D96" s="117"/>
      <c r="E96" s="246"/>
      <c r="F96" s="246"/>
    </row>
    <row r="97" spans="1:6" s="151" customFormat="1" ht="91.5" customHeight="1">
      <c r="A97" s="557" t="s">
        <v>686</v>
      </c>
      <c r="B97" s="558" t="s">
        <v>685</v>
      </c>
      <c r="C97" s="559" t="s">
        <v>101</v>
      </c>
      <c r="D97" s="559">
        <v>8.5</v>
      </c>
      <c r="E97" s="561">
        <v>0</v>
      </c>
      <c r="F97" s="561">
        <f>E97*D97</f>
        <v>0</v>
      </c>
    </row>
    <row r="98" spans="1:6" s="81" customFormat="1" ht="12.75">
      <c r="A98" s="245"/>
      <c r="B98" s="45"/>
      <c r="C98" s="116"/>
      <c r="D98" s="117"/>
      <c r="E98" s="246"/>
      <c r="F98" s="246"/>
    </row>
    <row r="99" spans="1:6" s="151" customFormat="1" ht="76.5">
      <c r="A99" s="557" t="s">
        <v>687</v>
      </c>
      <c r="B99" s="632" t="s">
        <v>722</v>
      </c>
      <c r="C99" s="559" t="s">
        <v>107</v>
      </c>
      <c r="D99" s="560">
        <v>2.5</v>
      </c>
      <c r="E99" s="561">
        <v>0</v>
      </c>
      <c r="F99" s="561">
        <f>E99*D99</f>
        <v>0</v>
      </c>
    </row>
    <row r="100" spans="1:6" s="151" customFormat="1" ht="12.75">
      <c r="A100" s="245"/>
      <c r="B100" s="45"/>
      <c r="C100" s="116"/>
      <c r="D100" s="117"/>
      <c r="E100" s="246"/>
      <c r="F100" s="246"/>
    </row>
    <row r="101" spans="1:6" s="81" customFormat="1" ht="120" customHeight="1">
      <c r="A101" s="557" t="s">
        <v>688</v>
      </c>
      <c r="B101" s="558" t="s">
        <v>723</v>
      </c>
      <c r="C101" s="559" t="s">
        <v>101</v>
      </c>
      <c r="D101" s="560">
        <v>5.5</v>
      </c>
      <c r="E101" s="561">
        <v>0</v>
      </c>
      <c r="F101" s="561">
        <f>E101*D101</f>
        <v>0</v>
      </c>
    </row>
    <row r="102" spans="1:6" s="151" customFormat="1" ht="12.75">
      <c r="A102" s="245"/>
      <c r="B102" s="45"/>
      <c r="C102" s="116"/>
      <c r="D102" s="117"/>
      <c r="E102" s="257"/>
      <c r="F102" s="257"/>
    </row>
    <row r="103" spans="1:6" s="151" customFormat="1" ht="89.25">
      <c r="A103" s="245" t="s">
        <v>721</v>
      </c>
      <c r="B103" s="149" t="s">
        <v>1441</v>
      </c>
      <c r="C103" s="116" t="s">
        <v>113</v>
      </c>
      <c r="D103" s="117">
        <v>1</v>
      </c>
      <c r="E103" s="246">
        <v>0</v>
      </c>
      <c r="F103" s="246">
        <f>E103*D103</f>
        <v>0</v>
      </c>
    </row>
    <row r="104" spans="1:6" s="151" customFormat="1" ht="12.75">
      <c r="A104" s="245"/>
      <c r="B104" s="45"/>
      <c r="C104" s="116"/>
      <c r="D104" s="117"/>
      <c r="E104" s="246"/>
      <c r="F104" s="246"/>
    </row>
    <row r="105" spans="1:6" s="151" customFormat="1" ht="69" customHeight="1">
      <c r="A105" s="557" t="s">
        <v>1438</v>
      </c>
      <c r="B105" s="558" t="s">
        <v>227</v>
      </c>
      <c r="C105" s="559"/>
      <c r="D105" s="560"/>
      <c r="E105" s="561"/>
      <c r="F105" s="561"/>
    </row>
    <row r="106" spans="1:6" s="151" customFormat="1" ht="12.75">
      <c r="A106" s="577" t="s">
        <v>123</v>
      </c>
      <c r="B106" s="558" t="s">
        <v>124</v>
      </c>
      <c r="C106" s="559" t="s">
        <v>119</v>
      </c>
      <c r="D106" s="560">
        <v>100</v>
      </c>
      <c r="E106" s="561">
        <v>0</v>
      </c>
      <c r="F106" s="561">
        <f>E106*D106</f>
        <v>0</v>
      </c>
    </row>
    <row r="107" spans="1:6" s="151" customFormat="1" ht="12.75">
      <c r="A107" s="577" t="s">
        <v>125</v>
      </c>
      <c r="B107" s="558" t="s">
        <v>126</v>
      </c>
      <c r="C107" s="559" t="s">
        <v>119</v>
      </c>
      <c r="D107" s="560">
        <v>100</v>
      </c>
      <c r="E107" s="561">
        <v>0</v>
      </c>
      <c r="F107" s="561">
        <f>E107*D107</f>
        <v>0</v>
      </c>
    </row>
    <row r="108" spans="1:6" s="151" customFormat="1" ht="13.5" thickBot="1">
      <c r="A108" s="41"/>
    </row>
    <row r="109" spans="1:6" s="24" customFormat="1" ht="17.25" thickBot="1">
      <c r="A109" s="84"/>
      <c r="B109" s="118" t="s">
        <v>228</v>
      </c>
      <c r="C109" s="100"/>
      <c r="D109" s="101"/>
      <c r="E109" s="102"/>
      <c r="F109" s="102">
        <f>SUM(F18:F108)</f>
        <v>0</v>
      </c>
    </row>
    <row r="110" spans="1:6" s="81" customFormat="1" ht="13.5" thickTop="1">
      <c r="A110" s="82"/>
      <c r="B110" s="151"/>
    </row>
    <row r="111" spans="1:6" s="81" customFormat="1" ht="12.75">
      <c r="A111" s="82"/>
      <c r="B111" s="151"/>
    </row>
  </sheetData>
  <sheetProtection selectLockedCells="1" selectUnlockedCells="1"/>
  <pageMargins left="0.78740157480314965" right="0.39370078740157483" top="0.98425196850393704" bottom="0.98425196850393704" header="0.51181102362204722" footer="0.51181102362204722"/>
  <pageSetup paperSize="9" scale="93" firstPageNumber="0" orientation="portrait" r:id="rId1"/>
  <headerFooter alignWithMargins="0">
    <oddHeader>&amp;L&amp;"Calibri,Krepko"&amp;9&amp;UObjekt: Večnamenska športna dvorana
Prežihova 1, 9520 Gornja Radgona&amp;R&amp;9POPIS GRADBENIH DEL
A/5.0 ZIDARSKA DELA</oddHeader>
    <oddFooter>&amp;LRekonstrukcija - OBSTOJEČI OBJEKT&amp;R&amp;P</oddFooter>
  </headerFooter>
  <rowBreaks count="3" manualBreakCount="3">
    <brk id="24" max="9" man="1"/>
    <brk id="44" max="9" man="1"/>
    <brk id="93" max="9" man="1"/>
  </rowBreaks>
  <colBreaks count="1" manualBreakCount="1">
    <brk id="6" max="118"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F33D3-8D0A-41E6-92AE-429D94C3BB3F}">
  <dimension ref="A1:J184"/>
  <sheetViews>
    <sheetView view="pageBreakPreview" zoomScaleSheetLayoutView="100" workbookViewId="0">
      <selection activeCell="F182" sqref="F182"/>
    </sheetView>
  </sheetViews>
  <sheetFormatPr defaultRowHeight="16.5"/>
  <cols>
    <col min="1" max="1" width="7.140625" style="47" customWidth="1"/>
    <col min="2" max="2" width="39.42578125" style="47" customWidth="1"/>
    <col min="3" max="3" width="8.42578125" style="1" customWidth="1"/>
    <col min="4" max="4" width="10.85546875" style="1" customWidth="1"/>
    <col min="5" max="5" width="11.7109375" style="1" customWidth="1"/>
    <col min="6" max="6" width="12.5703125" style="1" customWidth="1"/>
    <col min="7" max="7" width="9.140625" style="1" hidden="1" customWidth="1"/>
    <col min="8" max="8" width="30.42578125" style="1" hidden="1" customWidth="1"/>
    <col min="9" max="9" width="19.140625" style="1" hidden="1" customWidth="1"/>
    <col min="10" max="10" width="9.140625" style="1" hidden="1" customWidth="1"/>
    <col min="11" max="11" width="9.140625" style="1"/>
    <col min="12" max="12" width="7.140625" style="1" customWidth="1"/>
    <col min="13" max="256" width="9.140625" style="1"/>
    <col min="257" max="257" width="7.140625" style="1" customWidth="1"/>
    <col min="258" max="258" width="39.42578125" style="1" customWidth="1"/>
    <col min="259" max="259" width="8.42578125" style="1" customWidth="1"/>
    <col min="260" max="260" width="10.85546875" style="1" customWidth="1"/>
    <col min="261" max="261" width="11.7109375" style="1" customWidth="1"/>
    <col min="262" max="262" width="12.5703125" style="1" customWidth="1"/>
    <col min="263" max="263" width="9.140625" style="1"/>
    <col min="264" max="264" width="10.5703125" style="1" bestFit="1" customWidth="1"/>
    <col min="265" max="267" width="9.140625" style="1"/>
    <col min="268" max="268" width="7.140625" style="1" customWidth="1"/>
    <col min="269" max="512" width="9.140625" style="1"/>
    <col min="513" max="513" width="7.140625" style="1" customWidth="1"/>
    <col min="514" max="514" width="39.42578125" style="1" customWidth="1"/>
    <col min="515" max="515" width="8.42578125" style="1" customWidth="1"/>
    <col min="516" max="516" width="10.85546875" style="1" customWidth="1"/>
    <col min="517" max="517" width="11.7109375" style="1" customWidth="1"/>
    <col min="518" max="518" width="12.5703125" style="1" customWidth="1"/>
    <col min="519" max="519" width="9.140625" style="1"/>
    <col min="520" max="520" width="10.5703125" style="1" bestFit="1" customWidth="1"/>
    <col min="521" max="523" width="9.140625" style="1"/>
    <col min="524" max="524" width="7.140625" style="1" customWidth="1"/>
    <col min="525" max="768" width="9.140625" style="1"/>
    <col min="769" max="769" width="7.140625" style="1" customWidth="1"/>
    <col min="770" max="770" width="39.42578125" style="1" customWidth="1"/>
    <col min="771" max="771" width="8.42578125" style="1" customWidth="1"/>
    <col min="772" max="772" width="10.85546875" style="1" customWidth="1"/>
    <col min="773" max="773" width="11.7109375" style="1" customWidth="1"/>
    <col min="774" max="774" width="12.5703125" style="1" customWidth="1"/>
    <col min="775" max="775" width="9.140625" style="1"/>
    <col min="776" max="776" width="10.5703125" style="1" bestFit="1" customWidth="1"/>
    <col min="777" max="779" width="9.140625" style="1"/>
    <col min="780" max="780" width="7.140625" style="1" customWidth="1"/>
    <col min="781" max="1024" width="9.140625" style="1"/>
    <col min="1025" max="1025" width="7.140625" style="1" customWidth="1"/>
    <col min="1026" max="1026" width="39.42578125" style="1" customWidth="1"/>
    <col min="1027" max="1027" width="8.42578125" style="1" customWidth="1"/>
    <col min="1028" max="1028" width="10.85546875" style="1" customWidth="1"/>
    <col min="1029" max="1029" width="11.7109375" style="1" customWidth="1"/>
    <col min="1030" max="1030" width="12.5703125" style="1" customWidth="1"/>
    <col min="1031" max="1031" width="9.140625" style="1"/>
    <col min="1032" max="1032" width="10.5703125" style="1" bestFit="1" customWidth="1"/>
    <col min="1033" max="1035" width="9.140625" style="1"/>
    <col min="1036" max="1036" width="7.140625" style="1" customWidth="1"/>
    <col min="1037" max="1280" width="9.140625" style="1"/>
    <col min="1281" max="1281" width="7.140625" style="1" customWidth="1"/>
    <col min="1282" max="1282" width="39.42578125" style="1" customWidth="1"/>
    <col min="1283" max="1283" width="8.42578125" style="1" customWidth="1"/>
    <col min="1284" max="1284" width="10.85546875" style="1" customWidth="1"/>
    <col min="1285" max="1285" width="11.7109375" style="1" customWidth="1"/>
    <col min="1286" max="1286" width="12.5703125" style="1" customWidth="1"/>
    <col min="1287" max="1287" width="9.140625" style="1"/>
    <col min="1288" max="1288" width="10.5703125" style="1" bestFit="1" customWidth="1"/>
    <col min="1289" max="1291" width="9.140625" style="1"/>
    <col min="1292" max="1292" width="7.140625" style="1" customWidth="1"/>
    <col min="1293" max="1536" width="9.140625" style="1"/>
    <col min="1537" max="1537" width="7.140625" style="1" customWidth="1"/>
    <col min="1538" max="1538" width="39.42578125" style="1" customWidth="1"/>
    <col min="1539" max="1539" width="8.42578125" style="1" customWidth="1"/>
    <col min="1540" max="1540" width="10.85546875" style="1" customWidth="1"/>
    <col min="1541" max="1541" width="11.7109375" style="1" customWidth="1"/>
    <col min="1542" max="1542" width="12.5703125" style="1" customWidth="1"/>
    <col min="1543" max="1543" width="9.140625" style="1"/>
    <col min="1544" max="1544" width="10.5703125" style="1" bestFit="1" customWidth="1"/>
    <col min="1545" max="1547" width="9.140625" style="1"/>
    <col min="1548" max="1548" width="7.140625" style="1" customWidth="1"/>
    <col min="1549" max="1792" width="9.140625" style="1"/>
    <col min="1793" max="1793" width="7.140625" style="1" customWidth="1"/>
    <col min="1794" max="1794" width="39.42578125" style="1" customWidth="1"/>
    <col min="1795" max="1795" width="8.42578125" style="1" customWidth="1"/>
    <col min="1796" max="1796" width="10.85546875" style="1" customWidth="1"/>
    <col min="1797" max="1797" width="11.7109375" style="1" customWidth="1"/>
    <col min="1798" max="1798" width="12.5703125" style="1" customWidth="1"/>
    <col min="1799" max="1799" width="9.140625" style="1"/>
    <col min="1800" max="1800" width="10.5703125" style="1" bestFit="1" customWidth="1"/>
    <col min="1801" max="1803" width="9.140625" style="1"/>
    <col min="1804" max="1804" width="7.140625" style="1" customWidth="1"/>
    <col min="1805" max="2048" width="9.140625" style="1"/>
    <col min="2049" max="2049" width="7.140625" style="1" customWidth="1"/>
    <col min="2050" max="2050" width="39.42578125" style="1" customWidth="1"/>
    <col min="2051" max="2051" width="8.42578125" style="1" customWidth="1"/>
    <col min="2052" max="2052" width="10.85546875" style="1" customWidth="1"/>
    <col min="2053" max="2053" width="11.7109375" style="1" customWidth="1"/>
    <col min="2054" max="2054" width="12.5703125" style="1" customWidth="1"/>
    <col min="2055" max="2055" width="9.140625" style="1"/>
    <col min="2056" max="2056" width="10.5703125" style="1" bestFit="1" customWidth="1"/>
    <col min="2057" max="2059" width="9.140625" style="1"/>
    <col min="2060" max="2060" width="7.140625" style="1" customWidth="1"/>
    <col min="2061" max="2304" width="9.140625" style="1"/>
    <col min="2305" max="2305" width="7.140625" style="1" customWidth="1"/>
    <col min="2306" max="2306" width="39.42578125" style="1" customWidth="1"/>
    <col min="2307" max="2307" width="8.42578125" style="1" customWidth="1"/>
    <col min="2308" max="2308" width="10.85546875" style="1" customWidth="1"/>
    <col min="2309" max="2309" width="11.7109375" style="1" customWidth="1"/>
    <col min="2310" max="2310" width="12.5703125" style="1" customWidth="1"/>
    <col min="2311" max="2311" width="9.140625" style="1"/>
    <col min="2312" max="2312" width="10.5703125" style="1" bestFit="1" customWidth="1"/>
    <col min="2313" max="2315" width="9.140625" style="1"/>
    <col min="2316" max="2316" width="7.140625" style="1" customWidth="1"/>
    <col min="2317" max="2560" width="9.140625" style="1"/>
    <col min="2561" max="2561" width="7.140625" style="1" customWidth="1"/>
    <col min="2562" max="2562" width="39.42578125" style="1" customWidth="1"/>
    <col min="2563" max="2563" width="8.42578125" style="1" customWidth="1"/>
    <col min="2564" max="2564" width="10.85546875" style="1" customWidth="1"/>
    <col min="2565" max="2565" width="11.7109375" style="1" customWidth="1"/>
    <col min="2566" max="2566" width="12.5703125" style="1" customWidth="1"/>
    <col min="2567" max="2567" width="9.140625" style="1"/>
    <col min="2568" max="2568" width="10.5703125" style="1" bestFit="1" customWidth="1"/>
    <col min="2569" max="2571" width="9.140625" style="1"/>
    <col min="2572" max="2572" width="7.140625" style="1" customWidth="1"/>
    <col min="2573" max="2816" width="9.140625" style="1"/>
    <col min="2817" max="2817" width="7.140625" style="1" customWidth="1"/>
    <col min="2818" max="2818" width="39.42578125" style="1" customWidth="1"/>
    <col min="2819" max="2819" width="8.42578125" style="1" customWidth="1"/>
    <col min="2820" max="2820" width="10.85546875" style="1" customWidth="1"/>
    <col min="2821" max="2821" width="11.7109375" style="1" customWidth="1"/>
    <col min="2822" max="2822" width="12.5703125" style="1" customWidth="1"/>
    <col min="2823" max="2823" width="9.140625" style="1"/>
    <col min="2824" max="2824" width="10.5703125" style="1" bestFit="1" customWidth="1"/>
    <col min="2825" max="2827" width="9.140625" style="1"/>
    <col min="2828" max="2828" width="7.140625" style="1" customWidth="1"/>
    <col min="2829" max="3072" width="9.140625" style="1"/>
    <col min="3073" max="3073" width="7.140625" style="1" customWidth="1"/>
    <col min="3074" max="3074" width="39.42578125" style="1" customWidth="1"/>
    <col min="3075" max="3075" width="8.42578125" style="1" customWidth="1"/>
    <col min="3076" max="3076" width="10.85546875" style="1" customWidth="1"/>
    <col min="3077" max="3077" width="11.7109375" style="1" customWidth="1"/>
    <col min="3078" max="3078" width="12.5703125" style="1" customWidth="1"/>
    <col min="3079" max="3079" width="9.140625" style="1"/>
    <col min="3080" max="3080" width="10.5703125" style="1" bestFit="1" customWidth="1"/>
    <col min="3081" max="3083" width="9.140625" style="1"/>
    <col min="3084" max="3084" width="7.140625" style="1" customWidth="1"/>
    <col min="3085" max="3328" width="9.140625" style="1"/>
    <col min="3329" max="3329" width="7.140625" style="1" customWidth="1"/>
    <col min="3330" max="3330" width="39.42578125" style="1" customWidth="1"/>
    <col min="3331" max="3331" width="8.42578125" style="1" customWidth="1"/>
    <col min="3332" max="3332" width="10.85546875" style="1" customWidth="1"/>
    <col min="3333" max="3333" width="11.7109375" style="1" customWidth="1"/>
    <col min="3334" max="3334" width="12.5703125" style="1" customWidth="1"/>
    <col min="3335" max="3335" width="9.140625" style="1"/>
    <col min="3336" max="3336" width="10.5703125" style="1" bestFit="1" customWidth="1"/>
    <col min="3337" max="3339" width="9.140625" style="1"/>
    <col min="3340" max="3340" width="7.140625" style="1" customWidth="1"/>
    <col min="3341" max="3584" width="9.140625" style="1"/>
    <col min="3585" max="3585" width="7.140625" style="1" customWidth="1"/>
    <col min="3586" max="3586" width="39.42578125" style="1" customWidth="1"/>
    <col min="3587" max="3587" width="8.42578125" style="1" customWidth="1"/>
    <col min="3588" max="3588" width="10.85546875" style="1" customWidth="1"/>
    <col min="3589" max="3589" width="11.7109375" style="1" customWidth="1"/>
    <col min="3590" max="3590" width="12.5703125" style="1" customWidth="1"/>
    <col min="3591" max="3591" width="9.140625" style="1"/>
    <col min="3592" max="3592" width="10.5703125" style="1" bestFit="1" customWidth="1"/>
    <col min="3593" max="3595" width="9.140625" style="1"/>
    <col min="3596" max="3596" width="7.140625" style="1" customWidth="1"/>
    <col min="3597" max="3840" width="9.140625" style="1"/>
    <col min="3841" max="3841" width="7.140625" style="1" customWidth="1"/>
    <col min="3842" max="3842" width="39.42578125" style="1" customWidth="1"/>
    <col min="3843" max="3843" width="8.42578125" style="1" customWidth="1"/>
    <col min="3844" max="3844" width="10.85546875" style="1" customWidth="1"/>
    <col min="3845" max="3845" width="11.7109375" style="1" customWidth="1"/>
    <col min="3846" max="3846" width="12.5703125" style="1" customWidth="1"/>
    <col min="3847" max="3847" width="9.140625" style="1"/>
    <col min="3848" max="3848" width="10.5703125" style="1" bestFit="1" customWidth="1"/>
    <col min="3849" max="3851" width="9.140625" style="1"/>
    <col min="3852" max="3852" width="7.140625" style="1" customWidth="1"/>
    <col min="3853" max="4096" width="9.140625" style="1"/>
    <col min="4097" max="4097" width="7.140625" style="1" customWidth="1"/>
    <col min="4098" max="4098" width="39.42578125" style="1" customWidth="1"/>
    <col min="4099" max="4099" width="8.42578125" style="1" customWidth="1"/>
    <col min="4100" max="4100" width="10.85546875" style="1" customWidth="1"/>
    <col min="4101" max="4101" width="11.7109375" style="1" customWidth="1"/>
    <col min="4102" max="4102" width="12.5703125" style="1" customWidth="1"/>
    <col min="4103" max="4103" width="9.140625" style="1"/>
    <col min="4104" max="4104" width="10.5703125" style="1" bestFit="1" customWidth="1"/>
    <col min="4105" max="4107" width="9.140625" style="1"/>
    <col min="4108" max="4108" width="7.140625" style="1" customWidth="1"/>
    <col min="4109" max="4352" width="9.140625" style="1"/>
    <col min="4353" max="4353" width="7.140625" style="1" customWidth="1"/>
    <col min="4354" max="4354" width="39.42578125" style="1" customWidth="1"/>
    <col min="4355" max="4355" width="8.42578125" style="1" customWidth="1"/>
    <col min="4356" max="4356" width="10.85546875" style="1" customWidth="1"/>
    <col min="4357" max="4357" width="11.7109375" style="1" customWidth="1"/>
    <col min="4358" max="4358" width="12.5703125" style="1" customWidth="1"/>
    <col min="4359" max="4359" width="9.140625" style="1"/>
    <col min="4360" max="4360" width="10.5703125" style="1" bestFit="1" customWidth="1"/>
    <col min="4361" max="4363" width="9.140625" style="1"/>
    <col min="4364" max="4364" width="7.140625" style="1" customWidth="1"/>
    <col min="4365" max="4608" width="9.140625" style="1"/>
    <col min="4609" max="4609" width="7.140625" style="1" customWidth="1"/>
    <col min="4610" max="4610" width="39.42578125" style="1" customWidth="1"/>
    <col min="4611" max="4611" width="8.42578125" style="1" customWidth="1"/>
    <col min="4612" max="4612" width="10.85546875" style="1" customWidth="1"/>
    <col min="4613" max="4613" width="11.7109375" style="1" customWidth="1"/>
    <col min="4614" max="4614" width="12.5703125" style="1" customWidth="1"/>
    <col min="4615" max="4615" width="9.140625" style="1"/>
    <col min="4616" max="4616" width="10.5703125" style="1" bestFit="1" customWidth="1"/>
    <col min="4617" max="4619" width="9.140625" style="1"/>
    <col min="4620" max="4620" width="7.140625" style="1" customWidth="1"/>
    <col min="4621" max="4864" width="9.140625" style="1"/>
    <col min="4865" max="4865" width="7.140625" style="1" customWidth="1"/>
    <col min="4866" max="4866" width="39.42578125" style="1" customWidth="1"/>
    <col min="4867" max="4867" width="8.42578125" style="1" customWidth="1"/>
    <col min="4868" max="4868" width="10.85546875" style="1" customWidth="1"/>
    <col min="4869" max="4869" width="11.7109375" style="1" customWidth="1"/>
    <col min="4870" max="4870" width="12.5703125" style="1" customWidth="1"/>
    <col min="4871" max="4871" width="9.140625" style="1"/>
    <col min="4872" max="4872" width="10.5703125" style="1" bestFit="1" customWidth="1"/>
    <col min="4873" max="4875" width="9.140625" style="1"/>
    <col min="4876" max="4876" width="7.140625" style="1" customWidth="1"/>
    <col min="4877" max="5120" width="9.140625" style="1"/>
    <col min="5121" max="5121" width="7.140625" style="1" customWidth="1"/>
    <col min="5122" max="5122" width="39.42578125" style="1" customWidth="1"/>
    <col min="5123" max="5123" width="8.42578125" style="1" customWidth="1"/>
    <col min="5124" max="5124" width="10.85546875" style="1" customWidth="1"/>
    <col min="5125" max="5125" width="11.7109375" style="1" customWidth="1"/>
    <col min="5126" max="5126" width="12.5703125" style="1" customWidth="1"/>
    <col min="5127" max="5127" width="9.140625" style="1"/>
    <col min="5128" max="5128" width="10.5703125" style="1" bestFit="1" customWidth="1"/>
    <col min="5129" max="5131" width="9.140625" style="1"/>
    <col min="5132" max="5132" width="7.140625" style="1" customWidth="1"/>
    <col min="5133" max="5376" width="9.140625" style="1"/>
    <col min="5377" max="5377" width="7.140625" style="1" customWidth="1"/>
    <col min="5378" max="5378" width="39.42578125" style="1" customWidth="1"/>
    <col min="5379" max="5379" width="8.42578125" style="1" customWidth="1"/>
    <col min="5380" max="5380" width="10.85546875" style="1" customWidth="1"/>
    <col min="5381" max="5381" width="11.7109375" style="1" customWidth="1"/>
    <col min="5382" max="5382" width="12.5703125" style="1" customWidth="1"/>
    <col min="5383" max="5383" width="9.140625" style="1"/>
    <col min="5384" max="5384" width="10.5703125" style="1" bestFit="1" customWidth="1"/>
    <col min="5385" max="5387" width="9.140625" style="1"/>
    <col min="5388" max="5388" width="7.140625" style="1" customWidth="1"/>
    <col min="5389" max="5632" width="9.140625" style="1"/>
    <col min="5633" max="5633" width="7.140625" style="1" customWidth="1"/>
    <col min="5634" max="5634" width="39.42578125" style="1" customWidth="1"/>
    <col min="5635" max="5635" width="8.42578125" style="1" customWidth="1"/>
    <col min="5636" max="5636" width="10.85546875" style="1" customWidth="1"/>
    <col min="5637" max="5637" width="11.7109375" style="1" customWidth="1"/>
    <col min="5638" max="5638" width="12.5703125" style="1" customWidth="1"/>
    <col min="5639" max="5639" width="9.140625" style="1"/>
    <col min="5640" max="5640" width="10.5703125" style="1" bestFit="1" customWidth="1"/>
    <col min="5641" max="5643" width="9.140625" style="1"/>
    <col min="5644" max="5644" width="7.140625" style="1" customWidth="1"/>
    <col min="5645" max="5888" width="9.140625" style="1"/>
    <col min="5889" max="5889" width="7.140625" style="1" customWidth="1"/>
    <col min="5890" max="5890" width="39.42578125" style="1" customWidth="1"/>
    <col min="5891" max="5891" width="8.42578125" style="1" customWidth="1"/>
    <col min="5892" max="5892" width="10.85546875" style="1" customWidth="1"/>
    <col min="5893" max="5893" width="11.7109375" style="1" customWidth="1"/>
    <col min="5894" max="5894" width="12.5703125" style="1" customWidth="1"/>
    <col min="5895" max="5895" width="9.140625" style="1"/>
    <col min="5896" max="5896" width="10.5703125" style="1" bestFit="1" customWidth="1"/>
    <col min="5897" max="5899" width="9.140625" style="1"/>
    <col min="5900" max="5900" width="7.140625" style="1" customWidth="1"/>
    <col min="5901" max="6144" width="9.140625" style="1"/>
    <col min="6145" max="6145" width="7.140625" style="1" customWidth="1"/>
    <col min="6146" max="6146" width="39.42578125" style="1" customWidth="1"/>
    <col min="6147" max="6147" width="8.42578125" style="1" customWidth="1"/>
    <col min="6148" max="6148" width="10.85546875" style="1" customWidth="1"/>
    <col min="6149" max="6149" width="11.7109375" style="1" customWidth="1"/>
    <col min="6150" max="6150" width="12.5703125" style="1" customWidth="1"/>
    <col min="6151" max="6151" width="9.140625" style="1"/>
    <col min="6152" max="6152" width="10.5703125" style="1" bestFit="1" customWidth="1"/>
    <col min="6153" max="6155" width="9.140625" style="1"/>
    <col min="6156" max="6156" width="7.140625" style="1" customWidth="1"/>
    <col min="6157" max="6400" width="9.140625" style="1"/>
    <col min="6401" max="6401" width="7.140625" style="1" customWidth="1"/>
    <col min="6402" max="6402" width="39.42578125" style="1" customWidth="1"/>
    <col min="6403" max="6403" width="8.42578125" style="1" customWidth="1"/>
    <col min="6404" max="6404" width="10.85546875" style="1" customWidth="1"/>
    <col min="6405" max="6405" width="11.7109375" style="1" customWidth="1"/>
    <col min="6406" max="6406" width="12.5703125" style="1" customWidth="1"/>
    <col min="6407" max="6407" width="9.140625" style="1"/>
    <col min="6408" max="6408" width="10.5703125" style="1" bestFit="1" customWidth="1"/>
    <col min="6409" max="6411" width="9.140625" style="1"/>
    <col min="6412" max="6412" width="7.140625" style="1" customWidth="1"/>
    <col min="6413" max="6656" width="9.140625" style="1"/>
    <col min="6657" max="6657" width="7.140625" style="1" customWidth="1"/>
    <col min="6658" max="6658" width="39.42578125" style="1" customWidth="1"/>
    <col min="6659" max="6659" width="8.42578125" style="1" customWidth="1"/>
    <col min="6660" max="6660" width="10.85546875" style="1" customWidth="1"/>
    <col min="6661" max="6661" width="11.7109375" style="1" customWidth="1"/>
    <col min="6662" max="6662" width="12.5703125" style="1" customWidth="1"/>
    <col min="6663" max="6663" width="9.140625" style="1"/>
    <col min="6664" max="6664" width="10.5703125" style="1" bestFit="1" customWidth="1"/>
    <col min="6665" max="6667" width="9.140625" style="1"/>
    <col min="6668" max="6668" width="7.140625" style="1" customWidth="1"/>
    <col min="6669" max="6912" width="9.140625" style="1"/>
    <col min="6913" max="6913" width="7.140625" style="1" customWidth="1"/>
    <col min="6914" max="6914" width="39.42578125" style="1" customWidth="1"/>
    <col min="6915" max="6915" width="8.42578125" style="1" customWidth="1"/>
    <col min="6916" max="6916" width="10.85546875" style="1" customWidth="1"/>
    <col min="6917" max="6917" width="11.7109375" style="1" customWidth="1"/>
    <col min="6918" max="6918" width="12.5703125" style="1" customWidth="1"/>
    <col min="6919" max="6919" width="9.140625" style="1"/>
    <col min="6920" max="6920" width="10.5703125" style="1" bestFit="1" customWidth="1"/>
    <col min="6921" max="6923" width="9.140625" style="1"/>
    <col min="6924" max="6924" width="7.140625" style="1" customWidth="1"/>
    <col min="6925" max="7168" width="9.140625" style="1"/>
    <col min="7169" max="7169" width="7.140625" style="1" customWidth="1"/>
    <col min="7170" max="7170" width="39.42578125" style="1" customWidth="1"/>
    <col min="7171" max="7171" width="8.42578125" style="1" customWidth="1"/>
    <col min="7172" max="7172" width="10.85546875" style="1" customWidth="1"/>
    <col min="7173" max="7173" width="11.7109375" style="1" customWidth="1"/>
    <col min="7174" max="7174" width="12.5703125" style="1" customWidth="1"/>
    <col min="7175" max="7175" width="9.140625" style="1"/>
    <col min="7176" max="7176" width="10.5703125" style="1" bestFit="1" customWidth="1"/>
    <col min="7177" max="7179" width="9.140625" style="1"/>
    <col min="7180" max="7180" width="7.140625" style="1" customWidth="1"/>
    <col min="7181" max="7424" width="9.140625" style="1"/>
    <col min="7425" max="7425" width="7.140625" style="1" customWidth="1"/>
    <col min="7426" max="7426" width="39.42578125" style="1" customWidth="1"/>
    <col min="7427" max="7427" width="8.42578125" style="1" customWidth="1"/>
    <col min="7428" max="7428" width="10.85546875" style="1" customWidth="1"/>
    <col min="7429" max="7429" width="11.7109375" style="1" customWidth="1"/>
    <col min="7430" max="7430" width="12.5703125" style="1" customWidth="1"/>
    <col min="7431" max="7431" width="9.140625" style="1"/>
    <col min="7432" max="7432" width="10.5703125" style="1" bestFit="1" customWidth="1"/>
    <col min="7433" max="7435" width="9.140625" style="1"/>
    <col min="7436" max="7436" width="7.140625" style="1" customWidth="1"/>
    <col min="7437" max="7680" width="9.140625" style="1"/>
    <col min="7681" max="7681" width="7.140625" style="1" customWidth="1"/>
    <col min="7682" max="7682" width="39.42578125" style="1" customWidth="1"/>
    <col min="7683" max="7683" width="8.42578125" style="1" customWidth="1"/>
    <col min="7684" max="7684" width="10.85546875" style="1" customWidth="1"/>
    <col min="7685" max="7685" width="11.7109375" style="1" customWidth="1"/>
    <col min="7686" max="7686" width="12.5703125" style="1" customWidth="1"/>
    <col min="7687" max="7687" width="9.140625" style="1"/>
    <col min="7688" max="7688" width="10.5703125" style="1" bestFit="1" customWidth="1"/>
    <col min="7689" max="7691" width="9.140625" style="1"/>
    <col min="7692" max="7692" width="7.140625" style="1" customWidth="1"/>
    <col min="7693" max="7936" width="9.140625" style="1"/>
    <col min="7937" max="7937" width="7.140625" style="1" customWidth="1"/>
    <col min="7938" max="7938" width="39.42578125" style="1" customWidth="1"/>
    <col min="7939" max="7939" width="8.42578125" style="1" customWidth="1"/>
    <col min="7940" max="7940" width="10.85546875" style="1" customWidth="1"/>
    <col min="7941" max="7941" width="11.7109375" style="1" customWidth="1"/>
    <col min="7942" max="7942" width="12.5703125" style="1" customWidth="1"/>
    <col min="7943" max="7943" width="9.140625" style="1"/>
    <col min="7944" max="7944" width="10.5703125" style="1" bestFit="1" customWidth="1"/>
    <col min="7945" max="7947" width="9.140625" style="1"/>
    <col min="7948" max="7948" width="7.140625" style="1" customWidth="1"/>
    <col min="7949" max="8192" width="9.140625" style="1"/>
    <col min="8193" max="8193" width="7.140625" style="1" customWidth="1"/>
    <col min="8194" max="8194" width="39.42578125" style="1" customWidth="1"/>
    <col min="8195" max="8195" width="8.42578125" style="1" customWidth="1"/>
    <col min="8196" max="8196" width="10.85546875" style="1" customWidth="1"/>
    <col min="8197" max="8197" width="11.7109375" style="1" customWidth="1"/>
    <col min="8198" max="8198" width="12.5703125" style="1" customWidth="1"/>
    <col min="8199" max="8199" width="9.140625" style="1"/>
    <col min="8200" max="8200" width="10.5703125" style="1" bestFit="1" customWidth="1"/>
    <col min="8201" max="8203" width="9.140625" style="1"/>
    <col min="8204" max="8204" width="7.140625" style="1" customWidth="1"/>
    <col min="8205" max="8448" width="9.140625" style="1"/>
    <col min="8449" max="8449" width="7.140625" style="1" customWidth="1"/>
    <col min="8450" max="8450" width="39.42578125" style="1" customWidth="1"/>
    <col min="8451" max="8451" width="8.42578125" style="1" customWidth="1"/>
    <col min="8452" max="8452" width="10.85546875" style="1" customWidth="1"/>
    <col min="8453" max="8453" width="11.7109375" style="1" customWidth="1"/>
    <col min="8454" max="8454" width="12.5703125" style="1" customWidth="1"/>
    <col min="8455" max="8455" width="9.140625" style="1"/>
    <col min="8456" max="8456" width="10.5703125" style="1" bestFit="1" customWidth="1"/>
    <col min="8457" max="8459" width="9.140625" style="1"/>
    <col min="8460" max="8460" width="7.140625" style="1" customWidth="1"/>
    <col min="8461" max="8704" width="9.140625" style="1"/>
    <col min="8705" max="8705" width="7.140625" style="1" customWidth="1"/>
    <col min="8706" max="8706" width="39.42578125" style="1" customWidth="1"/>
    <col min="8707" max="8707" width="8.42578125" style="1" customWidth="1"/>
    <col min="8708" max="8708" width="10.85546875" style="1" customWidth="1"/>
    <col min="8709" max="8709" width="11.7109375" style="1" customWidth="1"/>
    <col min="8710" max="8710" width="12.5703125" style="1" customWidth="1"/>
    <col min="8711" max="8711" width="9.140625" style="1"/>
    <col min="8712" max="8712" width="10.5703125" style="1" bestFit="1" customWidth="1"/>
    <col min="8713" max="8715" width="9.140625" style="1"/>
    <col min="8716" max="8716" width="7.140625" style="1" customWidth="1"/>
    <col min="8717" max="8960" width="9.140625" style="1"/>
    <col min="8961" max="8961" width="7.140625" style="1" customWidth="1"/>
    <col min="8962" max="8962" width="39.42578125" style="1" customWidth="1"/>
    <col min="8963" max="8963" width="8.42578125" style="1" customWidth="1"/>
    <col min="8964" max="8964" width="10.85546875" style="1" customWidth="1"/>
    <col min="8965" max="8965" width="11.7109375" style="1" customWidth="1"/>
    <col min="8966" max="8966" width="12.5703125" style="1" customWidth="1"/>
    <col min="8967" max="8967" width="9.140625" style="1"/>
    <col min="8968" max="8968" width="10.5703125" style="1" bestFit="1" customWidth="1"/>
    <col min="8969" max="8971" width="9.140625" style="1"/>
    <col min="8972" max="8972" width="7.140625" style="1" customWidth="1"/>
    <col min="8973" max="9216" width="9.140625" style="1"/>
    <col min="9217" max="9217" width="7.140625" style="1" customWidth="1"/>
    <col min="9218" max="9218" width="39.42578125" style="1" customWidth="1"/>
    <col min="9219" max="9219" width="8.42578125" style="1" customWidth="1"/>
    <col min="9220" max="9220" width="10.85546875" style="1" customWidth="1"/>
    <col min="9221" max="9221" width="11.7109375" style="1" customWidth="1"/>
    <col min="9222" max="9222" width="12.5703125" style="1" customWidth="1"/>
    <col min="9223" max="9223" width="9.140625" style="1"/>
    <col min="9224" max="9224" width="10.5703125" style="1" bestFit="1" customWidth="1"/>
    <col min="9225" max="9227" width="9.140625" style="1"/>
    <col min="9228" max="9228" width="7.140625" style="1" customWidth="1"/>
    <col min="9229" max="9472" width="9.140625" style="1"/>
    <col min="9473" max="9473" width="7.140625" style="1" customWidth="1"/>
    <col min="9474" max="9474" width="39.42578125" style="1" customWidth="1"/>
    <col min="9475" max="9475" width="8.42578125" style="1" customWidth="1"/>
    <col min="9476" max="9476" width="10.85546875" style="1" customWidth="1"/>
    <col min="9477" max="9477" width="11.7109375" style="1" customWidth="1"/>
    <col min="9478" max="9478" width="12.5703125" style="1" customWidth="1"/>
    <col min="9479" max="9479" width="9.140625" style="1"/>
    <col min="9480" max="9480" width="10.5703125" style="1" bestFit="1" customWidth="1"/>
    <col min="9481" max="9483" width="9.140625" style="1"/>
    <col min="9484" max="9484" width="7.140625" style="1" customWidth="1"/>
    <col min="9485" max="9728" width="9.140625" style="1"/>
    <col min="9729" max="9729" width="7.140625" style="1" customWidth="1"/>
    <col min="9730" max="9730" width="39.42578125" style="1" customWidth="1"/>
    <col min="9731" max="9731" width="8.42578125" style="1" customWidth="1"/>
    <col min="9732" max="9732" width="10.85546875" style="1" customWidth="1"/>
    <col min="9733" max="9733" width="11.7109375" style="1" customWidth="1"/>
    <col min="9734" max="9734" width="12.5703125" style="1" customWidth="1"/>
    <col min="9735" max="9735" width="9.140625" style="1"/>
    <col min="9736" max="9736" width="10.5703125" style="1" bestFit="1" customWidth="1"/>
    <col min="9737" max="9739" width="9.140625" style="1"/>
    <col min="9740" max="9740" width="7.140625" style="1" customWidth="1"/>
    <col min="9741" max="9984" width="9.140625" style="1"/>
    <col min="9985" max="9985" width="7.140625" style="1" customWidth="1"/>
    <col min="9986" max="9986" width="39.42578125" style="1" customWidth="1"/>
    <col min="9987" max="9987" width="8.42578125" style="1" customWidth="1"/>
    <col min="9988" max="9988" width="10.85546875" style="1" customWidth="1"/>
    <col min="9989" max="9989" width="11.7109375" style="1" customWidth="1"/>
    <col min="9990" max="9990" width="12.5703125" style="1" customWidth="1"/>
    <col min="9991" max="9991" width="9.140625" style="1"/>
    <col min="9992" max="9992" width="10.5703125" style="1" bestFit="1" customWidth="1"/>
    <col min="9993" max="9995" width="9.140625" style="1"/>
    <col min="9996" max="9996" width="7.140625" style="1" customWidth="1"/>
    <col min="9997" max="10240" width="9.140625" style="1"/>
    <col min="10241" max="10241" width="7.140625" style="1" customWidth="1"/>
    <col min="10242" max="10242" width="39.42578125" style="1" customWidth="1"/>
    <col min="10243" max="10243" width="8.42578125" style="1" customWidth="1"/>
    <col min="10244" max="10244" width="10.85546875" style="1" customWidth="1"/>
    <col min="10245" max="10245" width="11.7109375" style="1" customWidth="1"/>
    <col min="10246" max="10246" width="12.5703125" style="1" customWidth="1"/>
    <col min="10247" max="10247" width="9.140625" style="1"/>
    <col min="10248" max="10248" width="10.5703125" style="1" bestFit="1" customWidth="1"/>
    <col min="10249" max="10251" width="9.140625" style="1"/>
    <col min="10252" max="10252" width="7.140625" style="1" customWidth="1"/>
    <col min="10253" max="10496" width="9.140625" style="1"/>
    <col min="10497" max="10497" width="7.140625" style="1" customWidth="1"/>
    <col min="10498" max="10498" width="39.42578125" style="1" customWidth="1"/>
    <col min="10499" max="10499" width="8.42578125" style="1" customWidth="1"/>
    <col min="10500" max="10500" width="10.85546875" style="1" customWidth="1"/>
    <col min="10501" max="10501" width="11.7109375" style="1" customWidth="1"/>
    <col min="10502" max="10502" width="12.5703125" style="1" customWidth="1"/>
    <col min="10503" max="10503" width="9.140625" style="1"/>
    <col min="10504" max="10504" width="10.5703125" style="1" bestFit="1" customWidth="1"/>
    <col min="10505" max="10507" width="9.140625" style="1"/>
    <col min="10508" max="10508" width="7.140625" style="1" customWidth="1"/>
    <col min="10509" max="10752" width="9.140625" style="1"/>
    <col min="10753" max="10753" width="7.140625" style="1" customWidth="1"/>
    <col min="10754" max="10754" width="39.42578125" style="1" customWidth="1"/>
    <col min="10755" max="10755" width="8.42578125" style="1" customWidth="1"/>
    <col min="10756" max="10756" width="10.85546875" style="1" customWidth="1"/>
    <col min="10757" max="10757" width="11.7109375" style="1" customWidth="1"/>
    <col min="10758" max="10758" width="12.5703125" style="1" customWidth="1"/>
    <col min="10759" max="10759" width="9.140625" style="1"/>
    <col min="10760" max="10760" width="10.5703125" style="1" bestFit="1" customWidth="1"/>
    <col min="10761" max="10763" width="9.140625" style="1"/>
    <col min="10764" max="10764" width="7.140625" style="1" customWidth="1"/>
    <col min="10765" max="11008" width="9.140625" style="1"/>
    <col min="11009" max="11009" width="7.140625" style="1" customWidth="1"/>
    <col min="11010" max="11010" width="39.42578125" style="1" customWidth="1"/>
    <col min="11011" max="11011" width="8.42578125" style="1" customWidth="1"/>
    <col min="11012" max="11012" width="10.85546875" style="1" customWidth="1"/>
    <col min="11013" max="11013" width="11.7109375" style="1" customWidth="1"/>
    <col min="11014" max="11014" width="12.5703125" style="1" customWidth="1"/>
    <col min="11015" max="11015" width="9.140625" style="1"/>
    <col min="11016" max="11016" width="10.5703125" style="1" bestFit="1" customWidth="1"/>
    <col min="11017" max="11019" width="9.140625" style="1"/>
    <col min="11020" max="11020" width="7.140625" style="1" customWidth="1"/>
    <col min="11021" max="11264" width="9.140625" style="1"/>
    <col min="11265" max="11265" width="7.140625" style="1" customWidth="1"/>
    <col min="11266" max="11266" width="39.42578125" style="1" customWidth="1"/>
    <col min="11267" max="11267" width="8.42578125" style="1" customWidth="1"/>
    <col min="11268" max="11268" width="10.85546875" style="1" customWidth="1"/>
    <col min="11269" max="11269" width="11.7109375" style="1" customWidth="1"/>
    <col min="11270" max="11270" width="12.5703125" style="1" customWidth="1"/>
    <col min="11271" max="11271" width="9.140625" style="1"/>
    <col min="11272" max="11272" width="10.5703125" style="1" bestFit="1" customWidth="1"/>
    <col min="11273" max="11275" width="9.140625" style="1"/>
    <col min="11276" max="11276" width="7.140625" style="1" customWidth="1"/>
    <col min="11277" max="11520" width="9.140625" style="1"/>
    <col min="11521" max="11521" width="7.140625" style="1" customWidth="1"/>
    <col min="11522" max="11522" width="39.42578125" style="1" customWidth="1"/>
    <col min="11523" max="11523" width="8.42578125" style="1" customWidth="1"/>
    <col min="11524" max="11524" width="10.85546875" style="1" customWidth="1"/>
    <col min="11525" max="11525" width="11.7109375" style="1" customWidth="1"/>
    <col min="11526" max="11526" width="12.5703125" style="1" customWidth="1"/>
    <col min="11527" max="11527" width="9.140625" style="1"/>
    <col min="11528" max="11528" width="10.5703125" style="1" bestFit="1" customWidth="1"/>
    <col min="11529" max="11531" width="9.140625" style="1"/>
    <col min="11532" max="11532" width="7.140625" style="1" customWidth="1"/>
    <col min="11533" max="11776" width="9.140625" style="1"/>
    <col min="11777" max="11777" width="7.140625" style="1" customWidth="1"/>
    <col min="11778" max="11778" width="39.42578125" style="1" customWidth="1"/>
    <col min="11779" max="11779" width="8.42578125" style="1" customWidth="1"/>
    <col min="11780" max="11780" width="10.85546875" style="1" customWidth="1"/>
    <col min="11781" max="11781" width="11.7109375" style="1" customWidth="1"/>
    <col min="11782" max="11782" width="12.5703125" style="1" customWidth="1"/>
    <col min="11783" max="11783" width="9.140625" style="1"/>
    <col min="11784" max="11784" width="10.5703125" style="1" bestFit="1" customWidth="1"/>
    <col min="11785" max="11787" width="9.140625" style="1"/>
    <col min="11788" max="11788" width="7.140625" style="1" customWidth="1"/>
    <col min="11789" max="12032" width="9.140625" style="1"/>
    <col min="12033" max="12033" width="7.140625" style="1" customWidth="1"/>
    <col min="12034" max="12034" width="39.42578125" style="1" customWidth="1"/>
    <col min="12035" max="12035" width="8.42578125" style="1" customWidth="1"/>
    <col min="12036" max="12036" width="10.85546875" style="1" customWidth="1"/>
    <col min="12037" max="12037" width="11.7109375" style="1" customWidth="1"/>
    <col min="12038" max="12038" width="12.5703125" style="1" customWidth="1"/>
    <col min="12039" max="12039" width="9.140625" style="1"/>
    <col min="12040" max="12040" width="10.5703125" style="1" bestFit="1" customWidth="1"/>
    <col min="12041" max="12043" width="9.140625" style="1"/>
    <col min="12044" max="12044" width="7.140625" style="1" customWidth="1"/>
    <col min="12045" max="12288" width="9.140625" style="1"/>
    <col min="12289" max="12289" width="7.140625" style="1" customWidth="1"/>
    <col min="12290" max="12290" width="39.42578125" style="1" customWidth="1"/>
    <col min="12291" max="12291" width="8.42578125" style="1" customWidth="1"/>
    <col min="12292" max="12292" width="10.85546875" style="1" customWidth="1"/>
    <col min="12293" max="12293" width="11.7109375" style="1" customWidth="1"/>
    <col min="12294" max="12294" width="12.5703125" style="1" customWidth="1"/>
    <col min="12295" max="12295" width="9.140625" style="1"/>
    <col min="12296" max="12296" width="10.5703125" style="1" bestFit="1" customWidth="1"/>
    <col min="12297" max="12299" width="9.140625" style="1"/>
    <col min="12300" max="12300" width="7.140625" style="1" customWidth="1"/>
    <col min="12301" max="12544" width="9.140625" style="1"/>
    <col min="12545" max="12545" width="7.140625" style="1" customWidth="1"/>
    <col min="12546" max="12546" width="39.42578125" style="1" customWidth="1"/>
    <col min="12547" max="12547" width="8.42578125" style="1" customWidth="1"/>
    <col min="12548" max="12548" width="10.85546875" style="1" customWidth="1"/>
    <col min="12549" max="12549" width="11.7109375" style="1" customWidth="1"/>
    <col min="12550" max="12550" width="12.5703125" style="1" customWidth="1"/>
    <col min="12551" max="12551" width="9.140625" style="1"/>
    <col min="12552" max="12552" width="10.5703125" style="1" bestFit="1" customWidth="1"/>
    <col min="12553" max="12555" width="9.140625" style="1"/>
    <col min="12556" max="12556" width="7.140625" style="1" customWidth="1"/>
    <col min="12557" max="12800" width="9.140625" style="1"/>
    <col min="12801" max="12801" width="7.140625" style="1" customWidth="1"/>
    <col min="12802" max="12802" width="39.42578125" style="1" customWidth="1"/>
    <col min="12803" max="12803" width="8.42578125" style="1" customWidth="1"/>
    <col min="12804" max="12804" width="10.85546875" style="1" customWidth="1"/>
    <col min="12805" max="12805" width="11.7109375" style="1" customWidth="1"/>
    <col min="12806" max="12806" width="12.5703125" style="1" customWidth="1"/>
    <col min="12807" max="12807" width="9.140625" style="1"/>
    <col min="12808" max="12808" width="10.5703125" style="1" bestFit="1" customWidth="1"/>
    <col min="12809" max="12811" width="9.140625" style="1"/>
    <col min="12812" max="12812" width="7.140625" style="1" customWidth="1"/>
    <col min="12813" max="13056" width="9.140625" style="1"/>
    <col min="13057" max="13057" width="7.140625" style="1" customWidth="1"/>
    <col min="13058" max="13058" width="39.42578125" style="1" customWidth="1"/>
    <col min="13059" max="13059" width="8.42578125" style="1" customWidth="1"/>
    <col min="13060" max="13060" width="10.85546875" style="1" customWidth="1"/>
    <col min="13061" max="13061" width="11.7109375" style="1" customWidth="1"/>
    <col min="13062" max="13062" width="12.5703125" style="1" customWidth="1"/>
    <col min="13063" max="13063" width="9.140625" style="1"/>
    <col min="13064" max="13064" width="10.5703125" style="1" bestFit="1" customWidth="1"/>
    <col min="13065" max="13067" width="9.140625" style="1"/>
    <col min="13068" max="13068" width="7.140625" style="1" customWidth="1"/>
    <col min="13069" max="13312" width="9.140625" style="1"/>
    <col min="13313" max="13313" width="7.140625" style="1" customWidth="1"/>
    <col min="13314" max="13314" width="39.42578125" style="1" customWidth="1"/>
    <col min="13315" max="13315" width="8.42578125" style="1" customWidth="1"/>
    <col min="13316" max="13316" width="10.85546875" style="1" customWidth="1"/>
    <col min="13317" max="13317" width="11.7109375" style="1" customWidth="1"/>
    <col min="13318" max="13318" width="12.5703125" style="1" customWidth="1"/>
    <col min="13319" max="13319" width="9.140625" style="1"/>
    <col min="13320" max="13320" width="10.5703125" style="1" bestFit="1" customWidth="1"/>
    <col min="13321" max="13323" width="9.140625" style="1"/>
    <col min="13324" max="13324" width="7.140625" style="1" customWidth="1"/>
    <col min="13325" max="13568" width="9.140625" style="1"/>
    <col min="13569" max="13569" width="7.140625" style="1" customWidth="1"/>
    <col min="13570" max="13570" width="39.42578125" style="1" customWidth="1"/>
    <col min="13571" max="13571" width="8.42578125" style="1" customWidth="1"/>
    <col min="13572" max="13572" width="10.85546875" style="1" customWidth="1"/>
    <col min="13573" max="13573" width="11.7109375" style="1" customWidth="1"/>
    <col min="13574" max="13574" width="12.5703125" style="1" customWidth="1"/>
    <col min="13575" max="13575" width="9.140625" style="1"/>
    <col min="13576" max="13576" width="10.5703125" style="1" bestFit="1" customWidth="1"/>
    <col min="13577" max="13579" width="9.140625" style="1"/>
    <col min="13580" max="13580" width="7.140625" style="1" customWidth="1"/>
    <col min="13581" max="13824" width="9.140625" style="1"/>
    <col min="13825" max="13825" width="7.140625" style="1" customWidth="1"/>
    <col min="13826" max="13826" width="39.42578125" style="1" customWidth="1"/>
    <col min="13827" max="13827" width="8.42578125" style="1" customWidth="1"/>
    <col min="13828" max="13828" width="10.85546875" style="1" customWidth="1"/>
    <col min="13829" max="13829" width="11.7109375" style="1" customWidth="1"/>
    <col min="13830" max="13830" width="12.5703125" style="1" customWidth="1"/>
    <col min="13831" max="13831" width="9.140625" style="1"/>
    <col min="13832" max="13832" width="10.5703125" style="1" bestFit="1" customWidth="1"/>
    <col min="13833" max="13835" width="9.140625" style="1"/>
    <col min="13836" max="13836" width="7.140625" style="1" customWidth="1"/>
    <col min="13837" max="14080" width="9.140625" style="1"/>
    <col min="14081" max="14081" width="7.140625" style="1" customWidth="1"/>
    <col min="14082" max="14082" width="39.42578125" style="1" customWidth="1"/>
    <col min="14083" max="14083" width="8.42578125" style="1" customWidth="1"/>
    <col min="14084" max="14084" width="10.85546875" style="1" customWidth="1"/>
    <col min="14085" max="14085" width="11.7109375" style="1" customWidth="1"/>
    <col min="14086" max="14086" width="12.5703125" style="1" customWidth="1"/>
    <col min="14087" max="14087" width="9.140625" style="1"/>
    <col min="14088" max="14088" width="10.5703125" style="1" bestFit="1" customWidth="1"/>
    <col min="14089" max="14091" width="9.140625" style="1"/>
    <col min="14092" max="14092" width="7.140625" style="1" customWidth="1"/>
    <col min="14093" max="14336" width="9.140625" style="1"/>
    <col min="14337" max="14337" width="7.140625" style="1" customWidth="1"/>
    <col min="14338" max="14338" width="39.42578125" style="1" customWidth="1"/>
    <col min="14339" max="14339" width="8.42578125" style="1" customWidth="1"/>
    <col min="14340" max="14340" width="10.85546875" style="1" customWidth="1"/>
    <col min="14341" max="14341" width="11.7109375" style="1" customWidth="1"/>
    <col min="14342" max="14342" width="12.5703125" style="1" customWidth="1"/>
    <col min="14343" max="14343" width="9.140625" style="1"/>
    <col min="14344" max="14344" width="10.5703125" style="1" bestFit="1" customWidth="1"/>
    <col min="14345" max="14347" width="9.140625" style="1"/>
    <col min="14348" max="14348" width="7.140625" style="1" customWidth="1"/>
    <col min="14349" max="14592" width="9.140625" style="1"/>
    <col min="14593" max="14593" width="7.140625" style="1" customWidth="1"/>
    <col min="14594" max="14594" width="39.42578125" style="1" customWidth="1"/>
    <col min="14595" max="14595" width="8.42578125" style="1" customWidth="1"/>
    <col min="14596" max="14596" width="10.85546875" style="1" customWidth="1"/>
    <col min="14597" max="14597" width="11.7109375" style="1" customWidth="1"/>
    <col min="14598" max="14598" width="12.5703125" style="1" customWidth="1"/>
    <col min="14599" max="14599" width="9.140625" style="1"/>
    <col min="14600" max="14600" width="10.5703125" style="1" bestFit="1" customWidth="1"/>
    <col min="14601" max="14603" width="9.140625" style="1"/>
    <col min="14604" max="14604" width="7.140625" style="1" customWidth="1"/>
    <col min="14605" max="14848" width="9.140625" style="1"/>
    <col min="14849" max="14849" width="7.140625" style="1" customWidth="1"/>
    <col min="14850" max="14850" width="39.42578125" style="1" customWidth="1"/>
    <col min="14851" max="14851" width="8.42578125" style="1" customWidth="1"/>
    <col min="14852" max="14852" width="10.85546875" style="1" customWidth="1"/>
    <col min="14853" max="14853" width="11.7109375" style="1" customWidth="1"/>
    <col min="14854" max="14854" width="12.5703125" style="1" customWidth="1"/>
    <col min="14855" max="14855" width="9.140625" style="1"/>
    <col min="14856" max="14856" width="10.5703125" style="1" bestFit="1" customWidth="1"/>
    <col min="14857" max="14859" width="9.140625" style="1"/>
    <col min="14860" max="14860" width="7.140625" style="1" customWidth="1"/>
    <col min="14861" max="15104" width="9.140625" style="1"/>
    <col min="15105" max="15105" width="7.140625" style="1" customWidth="1"/>
    <col min="15106" max="15106" width="39.42578125" style="1" customWidth="1"/>
    <col min="15107" max="15107" width="8.42578125" style="1" customWidth="1"/>
    <col min="15108" max="15108" width="10.85546875" style="1" customWidth="1"/>
    <col min="15109" max="15109" width="11.7109375" style="1" customWidth="1"/>
    <col min="15110" max="15110" width="12.5703125" style="1" customWidth="1"/>
    <col min="15111" max="15111" width="9.140625" style="1"/>
    <col min="15112" max="15112" width="10.5703125" style="1" bestFit="1" customWidth="1"/>
    <col min="15113" max="15115" width="9.140625" style="1"/>
    <col min="15116" max="15116" width="7.140625" style="1" customWidth="1"/>
    <col min="15117" max="15360" width="9.140625" style="1"/>
    <col min="15361" max="15361" width="7.140625" style="1" customWidth="1"/>
    <col min="15362" max="15362" width="39.42578125" style="1" customWidth="1"/>
    <col min="15363" max="15363" width="8.42578125" style="1" customWidth="1"/>
    <col min="15364" max="15364" width="10.85546875" style="1" customWidth="1"/>
    <col min="15365" max="15365" width="11.7109375" style="1" customWidth="1"/>
    <col min="15366" max="15366" width="12.5703125" style="1" customWidth="1"/>
    <col min="15367" max="15367" width="9.140625" style="1"/>
    <col min="15368" max="15368" width="10.5703125" style="1" bestFit="1" customWidth="1"/>
    <col min="15369" max="15371" width="9.140625" style="1"/>
    <col min="15372" max="15372" width="7.140625" style="1" customWidth="1"/>
    <col min="15373" max="15616" width="9.140625" style="1"/>
    <col min="15617" max="15617" width="7.140625" style="1" customWidth="1"/>
    <col min="15618" max="15618" width="39.42578125" style="1" customWidth="1"/>
    <col min="15619" max="15619" width="8.42578125" style="1" customWidth="1"/>
    <col min="15620" max="15620" width="10.85546875" style="1" customWidth="1"/>
    <col min="15621" max="15621" width="11.7109375" style="1" customWidth="1"/>
    <col min="15622" max="15622" width="12.5703125" style="1" customWidth="1"/>
    <col min="15623" max="15623" width="9.140625" style="1"/>
    <col min="15624" max="15624" width="10.5703125" style="1" bestFit="1" customWidth="1"/>
    <col min="15625" max="15627" width="9.140625" style="1"/>
    <col min="15628" max="15628" width="7.140625" style="1" customWidth="1"/>
    <col min="15629" max="15872" width="9.140625" style="1"/>
    <col min="15873" max="15873" width="7.140625" style="1" customWidth="1"/>
    <col min="15874" max="15874" width="39.42578125" style="1" customWidth="1"/>
    <col min="15875" max="15875" width="8.42578125" style="1" customWidth="1"/>
    <col min="15876" max="15876" width="10.85546875" style="1" customWidth="1"/>
    <col min="15877" max="15877" width="11.7109375" style="1" customWidth="1"/>
    <col min="15878" max="15878" width="12.5703125" style="1" customWidth="1"/>
    <col min="15879" max="15879" width="9.140625" style="1"/>
    <col min="15880" max="15880" width="10.5703125" style="1" bestFit="1" customWidth="1"/>
    <col min="15881" max="15883" width="9.140625" style="1"/>
    <col min="15884" max="15884" width="7.140625" style="1" customWidth="1"/>
    <col min="15885" max="16128" width="9.140625" style="1"/>
    <col min="16129" max="16129" width="7.140625" style="1" customWidth="1"/>
    <col min="16130" max="16130" width="39.42578125" style="1" customWidth="1"/>
    <col min="16131" max="16131" width="8.42578125" style="1" customWidth="1"/>
    <col min="16132" max="16132" width="10.85546875" style="1" customWidth="1"/>
    <col min="16133" max="16133" width="11.7109375" style="1" customWidth="1"/>
    <col min="16134" max="16134" width="12.5703125" style="1" customWidth="1"/>
    <col min="16135" max="16135" width="9.140625" style="1"/>
    <col min="16136" max="16136" width="10.5703125" style="1" bestFit="1" customWidth="1"/>
    <col min="16137" max="16139" width="9.140625" style="1"/>
    <col min="16140" max="16140" width="7.140625" style="1" customWidth="1"/>
    <col min="16141" max="16384" width="9.140625" style="1"/>
  </cols>
  <sheetData>
    <row r="1" spans="1:9">
      <c r="A1" s="72" t="s">
        <v>229</v>
      </c>
      <c r="B1" s="72" t="s">
        <v>230</v>
      </c>
    </row>
    <row r="2" spans="1:9">
      <c r="A2" s="72"/>
      <c r="B2" s="72"/>
      <c r="H2" s="595" t="s">
        <v>1453</v>
      </c>
      <c r="I2" s="53">
        <f>SUM(F12+F16+F18+F22+F42+F52+F62+F82+F102+F112+F122+F142+F148+F176)</f>
        <v>0</v>
      </c>
    </row>
    <row r="3" spans="1:9" s="89" customFormat="1">
      <c r="A3" s="104" t="s">
        <v>231</v>
      </c>
      <c r="B3" s="152"/>
      <c r="C3" s="106"/>
      <c r="D3" s="107"/>
      <c r="E3" s="106"/>
      <c r="F3" s="108"/>
      <c r="H3" s="596" t="s">
        <v>1454</v>
      </c>
    </row>
    <row r="4" spans="1:9" s="153" customFormat="1" ht="27" customHeight="1">
      <c r="A4" s="1214" t="s">
        <v>232</v>
      </c>
      <c r="B4" s="1215"/>
      <c r="C4" s="1215"/>
      <c r="D4" s="1215"/>
      <c r="E4" s="1215"/>
      <c r="F4" s="1216"/>
      <c r="H4" s="529" t="s">
        <v>1455</v>
      </c>
    </row>
    <row r="5" spans="1:9" s="153" customFormat="1" ht="28.5" customHeight="1">
      <c r="A5" s="1217" t="s">
        <v>233</v>
      </c>
      <c r="B5" s="1212"/>
      <c r="C5" s="1212"/>
      <c r="D5" s="1212"/>
      <c r="E5" s="1212"/>
      <c r="F5" s="1213"/>
      <c r="H5" s="597" t="s">
        <v>309</v>
      </c>
    </row>
    <row r="6" spans="1:9" s="153" customFormat="1" ht="42.75" customHeight="1">
      <c r="A6" s="1217" t="s">
        <v>234</v>
      </c>
      <c r="B6" s="1212"/>
      <c r="C6" s="1212"/>
      <c r="D6" s="1212"/>
      <c r="E6" s="1212"/>
      <c r="F6" s="1213"/>
      <c r="H6" s="531" t="s">
        <v>1376</v>
      </c>
    </row>
    <row r="7" spans="1:9" s="154" customFormat="1" ht="27" customHeight="1">
      <c r="A7" s="1218" t="s">
        <v>235</v>
      </c>
      <c r="B7" s="1219"/>
      <c r="C7" s="1219"/>
      <c r="D7" s="1219"/>
      <c r="E7" s="1219"/>
      <c r="F7" s="1220"/>
      <c r="H7" s="598" t="s">
        <v>1456</v>
      </c>
    </row>
    <row r="8" spans="1:9" ht="13.5" customHeight="1">
      <c r="A8" s="72"/>
      <c r="B8" s="72"/>
      <c r="H8" s="599" t="s">
        <v>1457</v>
      </c>
    </row>
    <row r="9" spans="1:9" ht="12" customHeight="1">
      <c r="A9" s="72"/>
      <c r="B9" s="72"/>
      <c r="H9" s="600" t="s">
        <v>1458</v>
      </c>
    </row>
    <row r="10" spans="1:9" s="24" customFormat="1" ht="17.25" thickBot="1">
      <c r="A10" s="74"/>
      <c r="B10" s="74" t="s">
        <v>96</v>
      </c>
      <c r="C10" s="95" t="s">
        <v>139</v>
      </c>
      <c r="D10" s="95" t="s">
        <v>97</v>
      </c>
      <c r="E10" s="95" t="s">
        <v>98</v>
      </c>
      <c r="F10" s="95" t="s">
        <v>99</v>
      </c>
      <c r="H10" s="601" t="s">
        <v>1459</v>
      </c>
    </row>
    <row r="11" spans="1:9" ht="17.25" thickTop="1">
      <c r="H11" s="474" t="s">
        <v>1460</v>
      </c>
      <c r="I11" s="53">
        <f>SUM(F162+F174)</f>
        <v>0</v>
      </c>
    </row>
    <row r="12" spans="1:9" ht="132" customHeight="1">
      <c r="A12" s="635" t="s">
        <v>236</v>
      </c>
      <c r="B12" s="558" t="s">
        <v>524</v>
      </c>
      <c r="C12" s="559" t="s">
        <v>101</v>
      </c>
      <c r="D12" s="560">
        <v>3112</v>
      </c>
      <c r="E12" s="561">
        <v>0</v>
      </c>
      <c r="F12" s="561">
        <f>E12*D12</f>
        <v>0</v>
      </c>
      <c r="H12" s="1013" t="s">
        <v>2444</v>
      </c>
      <c r="I12" s="927">
        <f>SUM(F14+F20+F32+F72+F92+F132+F155+F168)</f>
        <v>0</v>
      </c>
    </row>
    <row r="13" spans="1:9">
      <c r="A13" s="40"/>
      <c r="B13" s="41"/>
      <c r="C13" s="151"/>
      <c r="D13" s="151"/>
      <c r="E13" s="151"/>
      <c r="F13" s="151"/>
      <c r="H13" s="1158" t="s">
        <v>2486</v>
      </c>
      <c r="I13" s="1025">
        <f>SUM(I2+I11)</f>
        <v>0</v>
      </c>
    </row>
    <row r="14" spans="1:9" ht="132" customHeight="1">
      <c r="A14" s="1022" t="s">
        <v>2448</v>
      </c>
      <c r="B14" s="558" t="s">
        <v>524</v>
      </c>
      <c r="C14" s="559" t="s">
        <v>101</v>
      </c>
      <c r="D14" s="560">
        <v>88</v>
      </c>
      <c r="E14" s="561">
        <v>0</v>
      </c>
      <c r="F14" s="561">
        <f>E14*D14</f>
        <v>0</v>
      </c>
    </row>
    <row r="15" spans="1:9">
      <c r="A15" s="40"/>
      <c r="B15" s="41"/>
      <c r="C15" s="151"/>
      <c r="D15" s="151"/>
      <c r="E15" s="151"/>
      <c r="F15" s="151"/>
    </row>
    <row r="16" spans="1:9" ht="70.5" customHeight="1">
      <c r="A16" s="635" t="s">
        <v>237</v>
      </c>
      <c r="B16" s="558" t="s">
        <v>525</v>
      </c>
      <c r="C16" s="559" t="s">
        <v>101</v>
      </c>
      <c r="D16" s="560">
        <v>3200</v>
      </c>
      <c r="E16" s="561">
        <v>0</v>
      </c>
      <c r="F16" s="561">
        <f>E16*D16</f>
        <v>0</v>
      </c>
    </row>
    <row r="17" spans="1:6">
      <c r="A17" s="40"/>
      <c r="B17" s="40"/>
      <c r="C17" s="111"/>
      <c r="D17" s="111"/>
      <c r="E17" s="111"/>
      <c r="F17" s="111"/>
    </row>
    <row r="18" spans="1:6" ht="81.75" customHeight="1">
      <c r="A18" s="635" t="s">
        <v>238</v>
      </c>
      <c r="B18" s="558" t="s">
        <v>526</v>
      </c>
      <c r="C18" s="559" t="s">
        <v>101</v>
      </c>
      <c r="D18" s="560">
        <v>2120</v>
      </c>
      <c r="E18" s="561">
        <v>0</v>
      </c>
      <c r="F18" s="561">
        <f>E18*D18</f>
        <v>0</v>
      </c>
    </row>
    <row r="19" spans="1:6">
      <c r="A19" s="40"/>
      <c r="B19" s="40"/>
      <c r="C19" s="111"/>
      <c r="D19" s="111"/>
      <c r="E19" s="111"/>
      <c r="F19" s="111"/>
    </row>
    <row r="20" spans="1:6" ht="81.75" customHeight="1">
      <c r="A20" s="1022" t="s">
        <v>2449</v>
      </c>
      <c r="B20" s="558" t="s">
        <v>526</v>
      </c>
      <c r="C20" s="559" t="s">
        <v>101</v>
      </c>
      <c r="D20" s="560">
        <v>80</v>
      </c>
      <c r="E20" s="561">
        <v>0</v>
      </c>
      <c r="F20" s="561">
        <f>E20*D20</f>
        <v>0</v>
      </c>
    </row>
    <row r="21" spans="1:6">
      <c r="A21" s="40"/>
      <c r="B21" s="40"/>
      <c r="C21" s="111"/>
      <c r="D21" s="111"/>
      <c r="E21" s="111"/>
      <c r="F21" s="111"/>
    </row>
    <row r="22" spans="1:6" s="81" customFormat="1" ht="55.5" customHeight="1">
      <c r="A22" s="635" t="s">
        <v>246</v>
      </c>
      <c r="B22" s="558" t="s">
        <v>239</v>
      </c>
      <c r="C22" s="559" t="s">
        <v>101</v>
      </c>
      <c r="D22" s="560">
        <v>2380</v>
      </c>
      <c r="E22" s="561">
        <v>0</v>
      </c>
      <c r="F22" s="561">
        <f>E22*D22</f>
        <v>0</v>
      </c>
    </row>
    <row r="23" spans="1:6" s="81" customFormat="1" ht="13.5">
      <c r="A23" s="635"/>
      <c r="B23" s="636" t="s">
        <v>240</v>
      </c>
      <c r="C23" s="559"/>
      <c r="D23" s="560"/>
      <c r="E23" s="561"/>
      <c r="F23" s="561"/>
    </row>
    <row r="24" spans="1:6" s="81" customFormat="1" ht="16.5" customHeight="1">
      <c r="A24" s="635"/>
      <c r="B24" s="637" t="s">
        <v>241</v>
      </c>
      <c r="C24" s="638"/>
      <c r="D24" s="639"/>
      <c r="E24" s="640"/>
      <c r="F24" s="640"/>
    </row>
    <row r="25" spans="1:6" s="81" customFormat="1" ht="12.75">
      <c r="A25" s="641"/>
      <c r="B25" s="558" t="s">
        <v>242</v>
      </c>
      <c r="C25" s="638"/>
      <c r="D25" s="639"/>
      <c r="E25" s="640"/>
      <c r="F25" s="640"/>
    </row>
    <row r="26" spans="1:6" s="81" customFormat="1" ht="56.25" customHeight="1">
      <c r="A26" s="641"/>
      <c r="B26" s="642" t="s">
        <v>527</v>
      </c>
      <c r="C26" s="638"/>
      <c r="D26" s="639"/>
      <c r="E26" s="640"/>
      <c r="F26" s="640"/>
    </row>
    <row r="27" spans="1:6" s="81" customFormat="1" ht="12.75">
      <c r="A27" s="641"/>
      <c r="B27" s="558" t="s">
        <v>243</v>
      </c>
      <c r="C27" s="638"/>
      <c r="D27" s="639"/>
      <c r="E27" s="640"/>
      <c r="F27" s="640"/>
    </row>
    <row r="28" spans="1:6" s="81" customFormat="1" ht="12.75">
      <c r="A28" s="641"/>
      <c r="B28" s="558" t="s">
        <v>244</v>
      </c>
      <c r="C28" s="638"/>
      <c r="D28" s="639"/>
      <c r="E28" s="640"/>
      <c r="F28" s="640"/>
    </row>
    <row r="29" spans="1:6" s="81" customFormat="1" ht="12.75">
      <c r="A29" s="635"/>
      <c r="B29" s="558" t="s">
        <v>245</v>
      </c>
      <c r="C29" s="638"/>
      <c r="D29" s="639"/>
      <c r="E29" s="640"/>
      <c r="F29" s="640"/>
    </row>
    <row r="30" spans="1:6" s="81" customFormat="1" ht="160.5" customHeight="1">
      <c r="A30" s="635"/>
      <c r="B30" s="558" t="s">
        <v>2510</v>
      </c>
      <c r="C30" s="638"/>
      <c r="D30" s="639"/>
      <c r="E30" s="640"/>
      <c r="F30" s="640"/>
    </row>
    <row r="31" spans="1:6" s="81" customFormat="1" ht="12.75">
      <c r="A31" s="258"/>
      <c r="B31" s="259"/>
      <c r="C31" s="260"/>
      <c r="D31" s="261"/>
      <c r="E31" s="262"/>
      <c r="F31" s="262"/>
    </row>
    <row r="32" spans="1:6" s="81" customFormat="1" ht="55.5" customHeight="1">
      <c r="A32" s="1022" t="s">
        <v>2450</v>
      </c>
      <c r="B32" s="558" t="s">
        <v>239</v>
      </c>
      <c r="C32" s="559" t="s">
        <v>101</v>
      </c>
      <c r="D32" s="560">
        <v>116</v>
      </c>
      <c r="E32" s="561">
        <v>0</v>
      </c>
      <c r="F32" s="561">
        <f>E32*D32</f>
        <v>0</v>
      </c>
    </row>
    <row r="33" spans="1:6" s="81" customFormat="1" ht="13.5">
      <c r="A33" s="1022"/>
      <c r="B33" s="636" t="s">
        <v>240</v>
      </c>
      <c r="C33" s="559"/>
      <c r="D33" s="560"/>
      <c r="E33" s="561"/>
      <c r="F33" s="561"/>
    </row>
    <row r="34" spans="1:6" s="81" customFormat="1" ht="16.5" customHeight="1">
      <c r="A34" s="1022"/>
      <c r="B34" s="637" t="s">
        <v>241</v>
      </c>
      <c r="C34" s="638"/>
      <c r="D34" s="639"/>
      <c r="E34" s="640"/>
      <c r="F34" s="640"/>
    </row>
    <row r="35" spans="1:6" s="81" customFormat="1" ht="12.75">
      <c r="A35" s="1023"/>
      <c r="B35" s="558" t="s">
        <v>242</v>
      </c>
      <c r="C35" s="638"/>
      <c r="D35" s="639"/>
      <c r="E35" s="640"/>
      <c r="F35" s="640"/>
    </row>
    <row r="36" spans="1:6" s="81" customFormat="1" ht="56.25" customHeight="1">
      <c r="A36" s="1023"/>
      <c r="B36" s="642" t="s">
        <v>527</v>
      </c>
      <c r="C36" s="638"/>
      <c r="D36" s="639"/>
      <c r="E36" s="640"/>
      <c r="F36" s="640"/>
    </row>
    <row r="37" spans="1:6" s="81" customFormat="1" ht="12.75">
      <c r="A37" s="1023"/>
      <c r="B37" s="558" t="s">
        <v>243</v>
      </c>
      <c r="C37" s="638"/>
      <c r="D37" s="639"/>
      <c r="E37" s="640"/>
      <c r="F37" s="640"/>
    </row>
    <row r="38" spans="1:6" s="81" customFormat="1" ht="12.75">
      <c r="A38" s="1023"/>
      <c r="B38" s="558" t="s">
        <v>244</v>
      </c>
      <c r="C38" s="638"/>
      <c r="D38" s="639"/>
      <c r="E38" s="640"/>
      <c r="F38" s="640"/>
    </row>
    <row r="39" spans="1:6" s="81" customFormat="1" ht="12.75">
      <c r="A39" s="1022"/>
      <c r="B39" s="558" t="s">
        <v>245</v>
      </c>
      <c r="C39" s="638"/>
      <c r="D39" s="639"/>
      <c r="E39" s="640"/>
      <c r="F39" s="640"/>
    </row>
    <row r="40" spans="1:6" s="81" customFormat="1" ht="159" customHeight="1">
      <c r="A40" s="1022"/>
      <c r="B40" s="558" t="s">
        <v>2510</v>
      </c>
      <c r="C40" s="638"/>
      <c r="D40" s="639"/>
      <c r="E40" s="640"/>
      <c r="F40" s="640"/>
    </row>
    <row r="41" spans="1:6" s="81" customFormat="1" ht="12.75">
      <c r="A41" s="258"/>
      <c r="B41" s="259"/>
      <c r="C41" s="260"/>
      <c r="D41" s="261"/>
      <c r="E41" s="262"/>
      <c r="F41" s="262"/>
    </row>
    <row r="42" spans="1:6" s="81" customFormat="1" ht="55.5" customHeight="1">
      <c r="A42" s="635" t="s">
        <v>247</v>
      </c>
      <c r="B42" s="558" t="s">
        <v>239</v>
      </c>
      <c r="C42" s="559" t="s">
        <v>101</v>
      </c>
      <c r="D42" s="560">
        <v>270.65899999999999</v>
      </c>
      <c r="E42" s="561">
        <v>0</v>
      </c>
      <c r="F42" s="561">
        <f>E42*D42</f>
        <v>0</v>
      </c>
    </row>
    <row r="43" spans="1:6" s="81" customFormat="1" ht="13.5">
      <c r="A43" s="635"/>
      <c r="B43" s="636" t="s">
        <v>240</v>
      </c>
      <c r="C43" s="559"/>
      <c r="D43" s="560"/>
      <c r="E43" s="561"/>
      <c r="F43" s="561"/>
    </row>
    <row r="44" spans="1:6" s="81" customFormat="1" ht="16.5" customHeight="1">
      <c r="A44" s="635"/>
      <c r="B44" s="637" t="s">
        <v>241</v>
      </c>
      <c r="C44" s="638"/>
      <c r="D44" s="639"/>
      <c r="E44" s="640"/>
      <c r="F44" s="640"/>
    </row>
    <row r="45" spans="1:6" s="81" customFormat="1" ht="12.75">
      <c r="A45" s="641"/>
      <c r="B45" s="558" t="s">
        <v>242</v>
      </c>
      <c r="C45" s="638"/>
      <c r="D45" s="639"/>
      <c r="E45" s="640"/>
      <c r="F45" s="640"/>
    </row>
    <row r="46" spans="1:6" s="81" customFormat="1" ht="56.25" customHeight="1">
      <c r="A46" s="641"/>
      <c r="B46" s="642" t="s">
        <v>528</v>
      </c>
      <c r="C46" s="638"/>
      <c r="D46" s="639"/>
      <c r="E46" s="640"/>
      <c r="F46" s="640"/>
    </row>
    <row r="47" spans="1:6" s="81" customFormat="1" ht="12.75">
      <c r="A47" s="641"/>
      <c r="B47" s="558" t="s">
        <v>243</v>
      </c>
      <c r="C47" s="638"/>
      <c r="D47" s="639"/>
      <c r="E47" s="640"/>
      <c r="F47" s="640"/>
    </row>
    <row r="48" spans="1:6" s="81" customFormat="1" ht="12.75">
      <c r="A48" s="641"/>
      <c r="B48" s="558" t="s">
        <v>244</v>
      </c>
      <c r="C48" s="638"/>
      <c r="D48" s="639"/>
      <c r="E48" s="640"/>
      <c r="F48" s="640"/>
    </row>
    <row r="49" spans="1:6" s="81" customFormat="1" ht="12.75">
      <c r="A49" s="635"/>
      <c r="B49" s="558" t="s">
        <v>245</v>
      </c>
      <c r="C49" s="638"/>
      <c r="D49" s="639"/>
      <c r="E49" s="640"/>
      <c r="F49" s="640"/>
    </row>
    <row r="50" spans="1:6" s="81" customFormat="1" ht="157.5" customHeight="1">
      <c r="A50" s="635"/>
      <c r="B50" s="558" t="s">
        <v>2510</v>
      </c>
      <c r="C50" s="638"/>
      <c r="D50" s="639"/>
      <c r="E50" s="640"/>
      <c r="F50" s="640"/>
    </row>
    <row r="51" spans="1:6" s="81" customFormat="1" ht="12.75">
      <c r="A51" s="258"/>
      <c r="B51" s="259"/>
      <c r="C51" s="260"/>
      <c r="D51" s="261"/>
      <c r="E51" s="262"/>
      <c r="F51" s="262"/>
    </row>
    <row r="52" spans="1:6" s="81" customFormat="1" ht="69.75" customHeight="1">
      <c r="A52" s="635" t="s">
        <v>249</v>
      </c>
      <c r="B52" s="558" t="s">
        <v>2432</v>
      </c>
      <c r="C52" s="559" t="s">
        <v>101</v>
      </c>
      <c r="D52" s="560">
        <v>480</v>
      </c>
      <c r="E52" s="561">
        <v>0</v>
      </c>
      <c r="F52" s="561">
        <f>E52*D52</f>
        <v>0</v>
      </c>
    </row>
    <row r="53" spans="1:6" s="81" customFormat="1" ht="13.5">
      <c r="A53" s="635"/>
      <c r="B53" s="636" t="s">
        <v>240</v>
      </c>
      <c r="C53" s="559"/>
      <c r="D53" s="560"/>
      <c r="E53" s="561"/>
      <c r="F53" s="561"/>
    </row>
    <row r="54" spans="1:6" s="81" customFormat="1" ht="16.5" customHeight="1">
      <c r="A54" s="635"/>
      <c r="B54" s="637" t="s">
        <v>241</v>
      </c>
      <c r="C54" s="638"/>
      <c r="D54" s="639"/>
      <c r="E54" s="640"/>
      <c r="F54" s="640"/>
    </row>
    <row r="55" spans="1:6" s="81" customFormat="1" ht="12.75">
      <c r="A55" s="641"/>
      <c r="B55" s="558" t="s">
        <v>242</v>
      </c>
      <c r="C55" s="638"/>
      <c r="D55" s="639"/>
      <c r="E55" s="640"/>
      <c r="F55" s="640"/>
    </row>
    <row r="56" spans="1:6" s="81" customFormat="1" ht="56.25" customHeight="1">
      <c r="A56" s="641"/>
      <c r="B56" s="642" t="s">
        <v>529</v>
      </c>
      <c r="C56" s="638"/>
      <c r="D56" s="639"/>
      <c r="E56" s="640"/>
      <c r="F56" s="640"/>
    </row>
    <row r="57" spans="1:6" s="81" customFormat="1" ht="12.75">
      <c r="A57" s="641"/>
      <c r="B57" s="558" t="s">
        <v>243</v>
      </c>
      <c r="C57" s="638"/>
      <c r="D57" s="639"/>
      <c r="E57" s="640"/>
      <c r="F57" s="640"/>
    </row>
    <row r="58" spans="1:6" s="81" customFormat="1" ht="12.75">
      <c r="A58" s="641"/>
      <c r="B58" s="558" t="s">
        <v>244</v>
      </c>
      <c r="C58" s="638"/>
      <c r="D58" s="639"/>
      <c r="E58" s="640"/>
      <c r="F58" s="640"/>
    </row>
    <row r="59" spans="1:6" s="81" customFormat="1" ht="12.75">
      <c r="A59" s="635"/>
      <c r="B59" s="558" t="s">
        <v>245</v>
      </c>
      <c r="C59" s="638"/>
      <c r="D59" s="639"/>
      <c r="E59" s="640"/>
      <c r="F59" s="640"/>
    </row>
    <row r="60" spans="1:6" s="81" customFormat="1" ht="156" customHeight="1">
      <c r="A60" s="635"/>
      <c r="B60" s="558" t="s">
        <v>2511</v>
      </c>
      <c r="C60" s="638"/>
      <c r="D60" s="639"/>
      <c r="E60" s="640"/>
      <c r="F60" s="640"/>
    </row>
    <row r="61" spans="1:6" s="81" customFormat="1" ht="12.75">
      <c r="A61" s="258"/>
      <c r="B61" s="259"/>
      <c r="C61" s="260"/>
      <c r="D61" s="261"/>
      <c r="E61" s="262"/>
      <c r="F61" s="262"/>
    </row>
    <row r="62" spans="1:6" s="81" customFormat="1" ht="69.75" customHeight="1">
      <c r="A62" s="635" t="s">
        <v>530</v>
      </c>
      <c r="B62" s="558" t="s">
        <v>2433</v>
      </c>
      <c r="C62" s="559" t="s">
        <v>101</v>
      </c>
      <c r="D62" s="560">
        <v>191</v>
      </c>
      <c r="E62" s="561">
        <v>0</v>
      </c>
      <c r="F62" s="561">
        <f>E62*D62</f>
        <v>0</v>
      </c>
    </row>
    <row r="63" spans="1:6" s="81" customFormat="1" ht="13.5">
      <c r="A63" s="635"/>
      <c r="B63" s="636" t="s">
        <v>240</v>
      </c>
      <c r="C63" s="559"/>
      <c r="D63" s="560"/>
      <c r="E63" s="561"/>
      <c r="F63" s="561"/>
    </row>
    <row r="64" spans="1:6" s="81" customFormat="1" ht="16.5" customHeight="1">
      <c r="A64" s="635"/>
      <c r="B64" s="637" t="s">
        <v>241</v>
      </c>
      <c r="C64" s="638"/>
      <c r="D64" s="639"/>
      <c r="E64" s="640"/>
      <c r="F64" s="640"/>
    </row>
    <row r="65" spans="1:6" s="81" customFormat="1" ht="12.75">
      <c r="A65" s="641"/>
      <c r="B65" s="558" t="s">
        <v>242</v>
      </c>
      <c r="C65" s="638"/>
      <c r="D65" s="639"/>
      <c r="E65" s="640"/>
      <c r="F65" s="640"/>
    </row>
    <row r="66" spans="1:6" s="81" customFormat="1" ht="56.25" customHeight="1">
      <c r="A66" s="641"/>
      <c r="B66" s="642" t="s">
        <v>2434</v>
      </c>
      <c r="C66" s="638"/>
      <c r="D66" s="639"/>
      <c r="E66" s="640"/>
      <c r="F66" s="640"/>
    </row>
    <row r="67" spans="1:6" s="81" customFormat="1" ht="12.75">
      <c r="A67" s="641"/>
      <c r="B67" s="558" t="s">
        <v>243</v>
      </c>
      <c r="C67" s="638"/>
      <c r="D67" s="639"/>
      <c r="E67" s="640"/>
      <c r="F67" s="640"/>
    </row>
    <row r="68" spans="1:6" s="81" customFormat="1" ht="12.75">
      <c r="A68" s="641"/>
      <c r="B68" s="558" t="s">
        <v>244</v>
      </c>
      <c r="C68" s="638"/>
      <c r="D68" s="639"/>
      <c r="E68" s="640"/>
      <c r="F68" s="640"/>
    </row>
    <row r="69" spans="1:6" s="81" customFormat="1" ht="12.75">
      <c r="A69" s="635"/>
      <c r="B69" s="558" t="s">
        <v>245</v>
      </c>
      <c r="C69" s="638"/>
      <c r="D69" s="639"/>
      <c r="E69" s="640"/>
      <c r="F69" s="640"/>
    </row>
    <row r="70" spans="1:6" s="81" customFormat="1" ht="157.5" customHeight="1">
      <c r="A70" s="635"/>
      <c r="B70" s="558" t="s">
        <v>2511</v>
      </c>
      <c r="C70" s="638"/>
      <c r="D70" s="639"/>
      <c r="E70" s="640"/>
      <c r="F70" s="640"/>
    </row>
    <row r="71" spans="1:6" s="81" customFormat="1" ht="12.75">
      <c r="A71" s="258"/>
      <c r="B71" s="259"/>
      <c r="C71" s="260"/>
      <c r="D71" s="261"/>
      <c r="E71" s="262"/>
      <c r="F71" s="262"/>
    </row>
    <row r="72" spans="1:6" s="81" customFormat="1" ht="69.75" customHeight="1">
      <c r="A72" s="1022" t="s">
        <v>2454</v>
      </c>
      <c r="B72" s="558" t="s">
        <v>2433</v>
      </c>
      <c r="C72" s="559" t="s">
        <v>101</v>
      </c>
      <c r="D72" s="560">
        <v>69</v>
      </c>
      <c r="E72" s="561">
        <v>0</v>
      </c>
      <c r="F72" s="561">
        <f>E72*D72</f>
        <v>0</v>
      </c>
    </row>
    <row r="73" spans="1:6" s="81" customFormat="1" ht="13.5">
      <c r="A73" s="1022"/>
      <c r="B73" s="636" t="s">
        <v>240</v>
      </c>
      <c r="C73" s="559"/>
      <c r="D73" s="560"/>
      <c r="E73" s="561"/>
      <c r="F73" s="561"/>
    </row>
    <row r="74" spans="1:6" s="81" customFormat="1" ht="16.5" customHeight="1">
      <c r="A74" s="1022"/>
      <c r="B74" s="637" t="s">
        <v>241</v>
      </c>
      <c r="C74" s="638"/>
      <c r="D74" s="639"/>
      <c r="E74" s="640"/>
      <c r="F74" s="640"/>
    </row>
    <row r="75" spans="1:6" s="81" customFormat="1" ht="12.75">
      <c r="A75" s="1023"/>
      <c r="B75" s="558" t="s">
        <v>242</v>
      </c>
      <c r="C75" s="638"/>
      <c r="D75" s="639"/>
      <c r="E75" s="640"/>
      <c r="F75" s="640"/>
    </row>
    <row r="76" spans="1:6" s="81" customFormat="1" ht="56.25" customHeight="1">
      <c r="A76" s="1023"/>
      <c r="B76" s="642" t="s">
        <v>2434</v>
      </c>
      <c r="C76" s="638"/>
      <c r="D76" s="639"/>
      <c r="E76" s="640"/>
      <c r="F76" s="640"/>
    </row>
    <row r="77" spans="1:6" s="81" customFormat="1" ht="12.75">
      <c r="A77" s="1023"/>
      <c r="B77" s="558" t="s">
        <v>243</v>
      </c>
      <c r="C77" s="638"/>
      <c r="D77" s="639"/>
      <c r="E77" s="640"/>
      <c r="F77" s="640"/>
    </row>
    <row r="78" spans="1:6" s="81" customFormat="1" ht="12.75">
      <c r="A78" s="1023"/>
      <c r="B78" s="558" t="s">
        <v>244</v>
      </c>
      <c r="C78" s="638"/>
      <c r="D78" s="639"/>
      <c r="E78" s="640"/>
      <c r="F78" s="640"/>
    </row>
    <row r="79" spans="1:6" s="81" customFormat="1" ht="12.75">
      <c r="A79" s="1022"/>
      <c r="B79" s="558" t="s">
        <v>245</v>
      </c>
      <c r="C79" s="638"/>
      <c r="D79" s="639"/>
      <c r="E79" s="640"/>
      <c r="F79" s="640"/>
    </row>
    <row r="80" spans="1:6" s="81" customFormat="1" ht="155.25" customHeight="1">
      <c r="A80" s="1022"/>
      <c r="B80" s="558" t="s">
        <v>2511</v>
      </c>
      <c r="C80" s="638"/>
      <c r="D80" s="639"/>
      <c r="E80" s="640"/>
      <c r="F80" s="640"/>
    </row>
    <row r="81" spans="1:6" s="81" customFormat="1" ht="12.75">
      <c r="A81" s="258"/>
      <c r="B81" s="259"/>
      <c r="C81" s="260"/>
      <c r="D81" s="261"/>
      <c r="E81" s="262"/>
      <c r="F81" s="262"/>
    </row>
    <row r="82" spans="1:6" s="81" customFormat="1" ht="81.75" customHeight="1">
      <c r="A82" s="635" t="s">
        <v>532</v>
      </c>
      <c r="B82" s="558" t="s">
        <v>531</v>
      </c>
      <c r="C82" s="559" t="s">
        <v>101</v>
      </c>
      <c r="D82" s="560">
        <v>29.5</v>
      </c>
      <c r="E82" s="561">
        <v>0</v>
      </c>
      <c r="F82" s="561">
        <f>E82*D82</f>
        <v>0</v>
      </c>
    </row>
    <row r="83" spans="1:6" s="81" customFormat="1" ht="13.5">
      <c r="A83" s="635"/>
      <c r="B83" s="636" t="s">
        <v>240</v>
      </c>
      <c r="C83" s="559"/>
      <c r="D83" s="560"/>
      <c r="E83" s="561"/>
      <c r="F83" s="561"/>
    </row>
    <row r="84" spans="1:6" s="81" customFormat="1" ht="16.5" customHeight="1">
      <c r="A84" s="635"/>
      <c r="B84" s="637" t="s">
        <v>241</v>
      </c>
      <c r="C84" s="638"/>
      <c r="D84" s="639"/>
      <c r="E84" s="640"/>
      <c r="F84" s="640"/>
    </row>
    <row r="85" spans="1:6" s="81" customFormat="1" ht="12.75">
      <c r="A85" s="641"/>
      <c r="B85" s="558" t="s">
        <v>242</v>
      </c>
      <c r="C85" s="638"/>
      <c r="D85" s="639"/>
      <c r="E85" s="640"/>
      <c r="F85" s="640"/>
    </row>
    <row r="86" spans="1:6" s="81" customFormat="1" ht="56.25" customHeight="1">
      <c r="A86" s="641"/>
      <c r="B86" s="642" t="s">
        <v>527</v>
      </c>
      <c r="C86" s="638"/>
      <c r="D86" s="639"/>
      <c r="E86" s="640"/>
      <c r="F86" s="640"/>
    </row>
    <row r="87" spans="1:6" s="81" customFormat="1" ht="12.75">
      <c r="A87" s="641"/>
      <c r="B87" s="558" t="s">
        <v>243</v>
      </c>
      <c r="C87" s="638"/>
      <c r="D87" s="639"/>
      <c r="E87" s="640"/>
      <c r="F87" s="640"/>
    </row>
    <row r="88" spans="1:6" s="81" customFormat="1" ht="12.75">
      <c r="A88" s="641"/>
      <c r="B88" s="558" t="s">
        <v>244</v>
      </c>
      <c r="C88" s="638"/>
      <c r="D88" s="639"/>
      <c r="E88" s="640"/>
      <c r="F88" s="640"/>
    </row>
    <row r="89" spans="1:6" s="81" customFormat="1" ht="12.75">
      <c r="A89" s="635"/>
      <c r="B89" s="558" t="s">
        <v>245</v>
      </c>
      <c r="C89" s="638"/>
      <c r="D89" s="639"/>
      <c r="E89" s="640"/>
      <c r="F89" s="640"/>
    </row>
    <row r="90" spans="1:6" s="81" customFormat="1" ht="156.75" customHeight="1">
      <c r="A90" s="635"/>
      <c r="B90" s="558" t="s">
        <v>2510</v>
      </c>
      <c r="C90" s="638"/>
      <c r="D90" s="639"/>
      <c r="E90" s="640"/>
      <c r="F90" s="640"/>
    </row>
    <row r="91" spans="1:6" s="81" customFormat="1" ht="12.75">
      <c r="A91" s="258"/>
      <c r="B91" s="259"/>
      <c r="C91" s="260"/>
      <c r="D91" s="261"/>
      <c r="E91" s="262"/>
      <c r="F91" s="262"/>
    </row>
    <row r="92" spans="1:6" s="81" customFormat="1" ht="81.75" customHeight="1">
      <c r="A92" s="1022" t="s">
        <v>2453</v>
      </c>
      <c r="B92" s="558" t="s">
        <v>531</v>
      </c>
      <c r="C92" s="559" t="s">
        <v>101</v>
      </c>
      <c r="D92" s="560">
        <v>17.5</v>
      </c>
      <c r="E92" s="561">
        <v>0</v>
      </c>
      <c r="F92" s="561">
        <f>E92*D92</f>
        <v>0</v>
      </c>
    </row>
    <row r="93" spans="1:6" s="81" customFormat="1" ht="13.5">
      <c r="A93" s="1022"/>
      <c r="B93" s="636" t="s">
        <v>240</v>
      </c>
      <c r="C93" s="559"/>
      <c r="D93" s="560"/>
      <c r="E93" s="561"/>
      <c r="F93" s="561"/>
    </row>
    <row r="94" spans="1:6" s="81" customFormat="1" ht="16.5" customHeight="1">
      <c r="A94" s="1022"/>
      <c r="B94" s="637" t="s">
        <v>241</v>
      </c>
      <c r="C94" s="638"/>
      <c r="D94" s="639"/>
      <c r="E94" s="640"/>
      <c r="F94" s="640"/>
    </row>
    <row r="95" spans="1:6" s="81" customFormat="1" ht="12.75">
      <c r="A95" s="1023"/>
      <c r="B95" s="558" t="s">
        <v>242</v>
      </c>
      <c r="C95" s="638"/>
      <c r="D95" s="639"/>
      <c r="E95" s="640"/>
      <c r="F95" s="640"/>
    </row>
    <row r="96" spans="1:6" s="81" customFormat="1" ht="56.25" customHeight="1">
      <c r="A96" s="1023"/>
      <c r="B96" s="642" t="s">
        <v>527</v>
      </c>
      <c r="C96" s="638"/>
      <c r="D96" s="639"/>
      <c r="E96" s="640"/>
      <c r="F96" s="640"/>
    </row>
    <row r="97" spans="1:6" s="81" customFormat="1" ht="12.75">
      <c r="A97" s="1023"/>
      <c r="B97" s="558" t="s">
        <v>243</v>
      </c>
      <c r="C97" s="638"/>
      <c r="D97" s="639"/>
      <c r="E97" s="640"/>
      <c r="F97" s="640"/>
    </row>
    <row r="98" spans="1:6" s="81" customFormat="1" ht="12.75">
      <c r="A98" s="1023"/>
      <c r="B98" s="558" t="s">
        <v>244</v>
      </c>
      <c r="C98" s="638"/>
      <c r="D98" s="639"/>
      <c r="E98" s="640"/>
      <c r="F98" s="640"/>
    </row>
    <row r="99" spans="1:6" s="81" customFormat="1" ht="12.75">
      <c r="A99" s="1022"/>
      <c r="B99" s="558" t="s">
        <v>245</v>
      </c>
      <c r="C99" s="638"/>
      <c r="D99" s="639"/>
      <c r="E99" s="640"/>
      <c r="F99" s="640"/>
    </row>
    <row r="100" spans="1:6" s="81" customFormat="1" ht="159" customHeight="1">
      <c r="A100" s="1022"/>
      <c r="B100" s="558" t="s">
        <v>2510</v>
      </c>
      <c r="C100" s="638"/>
      <c r="D100" s="639"/>
      <c r="E100" s="640"/>
      <c r="F100" s="640"/>
    </row>
    <row r="101" spans="1:6" s="81" customFormat="1" ht="12.75">
      <c r="A101" s="258"/>
      <c r="B101" s="259"/>
      <c r="C101" s="260"/>
      <c r="D101" s="261"/>
      <c r="E101" s="262"/>
      <c r="F101" s="262"/>
    </row>
    <row r="102" spans="1:6" s="81" customFormat="1" ht="78.75" customHeight="1">
      <c r="A102" s="635" t="s">
        <v>534</v>
      </c>
      <c r="B102" s="558" t="s">
        <v>533</v>
      </c>
      <c r="C102" s="559" t="s">
        <v>101</v>
      </c>
      <c r="D102" s="560">
        <v>14</v>
      </c>
      <c r="E102" s="561">
        <v>0</v>
      </c>
      <c r="F102" s="561">
        <f>E102*D102</f>
        <v>0</v>
      </c>
    </row>
    <row r="103" spans="1:6" s="81" customFormat="1" ht="18" customHeight="1">
      <c r="A103" s="635"/>
      <c r="B103" s="636" t="s">
        <v>240</v>
      </c>
      <c r="C103" s="638"/>
      <c r="D103" s="639"/>
      <c r="E103" s="640"/>
      <c r="F103" s="640"/>
    </row>
    <row r="104" spans="1:6" s="81" customFormat="1" ht="16.5" customHeight="1">
      <c r="A104" s="635"/>
      <c r="B104" s="637" t="s">
        <v>241</v>
      </c>
      <c r="C104" s="638"/>
      <c r="D104" s="639"/>
      <c r="E104" s="640"/>
      <c r="F104" s="640"/>
    </row>
    <row r="105" spans="1:6" s="81" customFormat="1" ht="12.75">
      <c r="A105" s="641"/>
      <c r="B105" s="558" t="s">
        <v>242</v>
      </c>
      <c r="C105" s="638"/>
      <c r="D105" s="639"/>
      <c r="E105" s="640"/>
      <c r="F105" s="640"/>
    </row>
    <row r="106" spans="1:6" s="81" customFormat="1" ht="25.5">
      <c r="A106" s="641"/>
      <c r="B106" s="642" t="s">
        <v>538</v>
      </c>
      <c r="C106" s="638"/>
      <c r="D106" s="639"/>
      <c r="E106" s="640"/>
      <c r="F106" s="640"/>
    </row>
    <row r="107" spans="1:6" s="81" customFormat="1" ht="12.75">
      <c r="A107" s="641"/>
      <c r="B107" s="558" t="s">
        <v>243</v>
      </c>
      <c r="C107" s="638"/>
      <c r="D107" s="639"/>
      <c r="E107" s="640"/>
      <c r="F107" s="640"/>
    </row>
    <row r="108" spans="1:6" s="81" customFormat="1" ht="12.75">
      <c r="A108" s="641"/>
      <c r="B108" s="558" t="s">
        <v>244</v>
      </c>
      <c r="C108" s="638"/>
      <c r="D108" s="639"/>
      <c r="E108" s="640"/>
      <c r="F108" s="640"/>
    </row>
    <row r="109" spans="1:6" s="81" customFormat="1" ht="12.75">
      <c r="A109" s="641"/>
      <c r="B109" s="558" t="s">
        <v>245</v>
      </c>
      <c r="C109" s="638"/>
      <c r="D109" s="639"/>
      <c r="E109" s="640"/>
      <c r="F109" s="640"/>
    </row>
    <row r="110" spans="1:6" s="81" customFormat="1" ht="153">
      <c r="A110" s="641"/>
      <c r="B110" s="558" t="s">
        <v>2510</v>
      </c>
      <c r="C110" s="638"/>
      <c r="D110" s="639"/>
      <c r="E110" s="640"/>
      <c r="F110" s="640"/>
    </row>
    <row r="111" spans="1:6" s="81" customFormat="1" ht="12.75">
      <c r="A111" s="267"/>
      <c r="B111" s="45"/>
      <c r="C111" s="171"/>
      <c r="D111" s="266"/>
      <c r="E111" s="254"/>
      <c r="F111" s="254"/>
    </row>
    <row r="112" spans="1:6" s="81" customFormat="1" ht="78.75" customHeight="1">
      <c r="A112" s="635" t="s">
        <v>543</v>
      </c>
      <c r="B112" s="558" t="s">
        <v>2439</v>
      </c>
      <c r="C112" s="559" t="s">
        <v>101</v>
      </c>
      <c r="D112" s="560">
        <v>12</v>
      </c>
      <c r="E112" s="561">
        <v>0</v>
      </c>
      <c r="F112" s="561">
        <f>E112*D112</f>
        <v>0</v>
      </c>
    </row>
    <row r="113" spans="1:6" s="81" customFormat="1" ht="18" customHeight="1">
      <c r="A113" s="635"/>
      <c r="B113" s="636" t="s">
        <v>240</v>
      </c>
      <c r="C113" s="638"/>
      <c r="D113" s="639"/>
      <c r="E113" s="640"/>
      <c r="F113" s="640"/>
    </row>
    <row r="114" spans="1:6" s="81" customFormat="1" ht="16.5" customHeight="1">
      <c r="A114" s="635"/>
      <c r="B114" s="637" t="s">
        <v>241</v>
      </c>
      <c r="C114" s="638"/>
      <c r="D114" s="639"/>
      <c r="E114" s="640"/>
      <c r="F114" s="640"/>
    </row>
    <row r="115" spans="1:6" s="81" customFormat="1" ht="12.75">
      <c r="A115" s="641"/>
      <c r="B115" s="558" t="s">
        <v>242</v>
      </c>
      <c r="C115" s="638"/>
      <c r="D115" s="639"/>
      <c r="E115" s="640"/>
      <c r="F115" s="640"/>
    </row>
    <row r="116" spans="1:6" s="81" customFormat="1" ht="25.5">
      <c r="A116" s="641"/>
      <c r="B116" s="642" t="s">
        <v>538</v>
      </c>
      <c r="C116" s="638"/>
      <c r="D116" s="639"/>
      <c r="E116" s="640"/>
      <c r="F116" s="640"/>
    </row>
    <row r="117" spans="1:6" s="81" customFormat="1" ht="12.75">
      <c r="A117" s="641"/>
      <c r="B117" s="558" t="s">
        <v>243</v>
      </c>
      <c r="C117" s="638"/>
      <c r="D117" s="639"/>
      <c r="E117" s="640"/>
      <c r="F117" s="640"/>
    </row>
    <row r="118" spans="1:6" s="81" customFormat="1" ht="12.75">
      <c r="A118" s="641"/>
      <c r="B118" s="558" t="s">
        <v>244</v>
      </c>
      <c r="C118" s="638"/>
      <c r="D118" s="639"/>
      <c r="E118" s="640"/>
      <c r="F118" s="640"/>
    </row>
    <row r="119" spans="1:6" s="81" customFormat="1" ht="12.75">
      <c r="A119" s="641"/>
      <c r="B119" s="558" t="s">
        <v>245</v>
      </c>
      <c r="C119" s="638"/>
      <c r="D119" s="639"/>
      <c r="E119" s="640"/>
      <c r="F119" s="640"/>
    </row>
    <row r="120" spans="1:6" s="81" customFormat="1" ht="153">
      <c r="A120" s="641"/>
      <c r="B120" s="558" t="s">
        <v>2510</v>
      </c>
      <c r="C120" s="638"/>
      <c r="D120" s="639"/>
      <c r="E120" s="640"/>
      <c r="F120" s="640"/>
    </row>
    <row r="121" spans="1:6" s="81" customFormat="1" ht="12.75">
      <c r="A121" s="267"/>
      <c r="B121" s="45"/>
      <c r="C121" s="171"/>
      <c r="D121" s="266"/>
      <c r="E121" s="254"/>
      <c r="F121" s="254"/>
    </row>
    <row r="122" spans="1:6" s="81" customFormat="1" ht="225" customHeight="1">
      <c r="A122" s="635" t="s">
        <v>544</v>
      </c>
      <c r="B122" s="558" t="s">
        <v>535</v>
      </c>
      <c r="C122" s="559" t="s">
        <v>101</v>
      </c>
      <c r="D122" s="560">
        <v>313</v>
      </c>
      <c r="E122" s="561">
        <v>0</v>
      </c>
      <c r="F122" s="561">
        <f>E122*D122</f>
        <v>0</v>
      </c>
    </row>
    <row r="123" spans="1:6" s="81" customFormat="1" ht="13.5">
      <c r="A123" s="635"/>
      <c r="B123" s="636" t="s">
        <v>240</v>
      </c>
      <c r="C123" s="559"/>
      <c r="D123" s="560"/>
      <c r="E123" s="561"/>
      <c r="F123" s="561"/>
    </row>
    <row r="124" spans="1:6" s="81" customFormat="1" ht="16.5" customHeight="1">
      <c r="A124" s="635"/>
      <c r="B124" s="637" t="s">
        <v>241</v>
      </c>
      <c r="C124" s="638"/>
      <c r="D124" s="639"/>
      <c r="E124" s="640"/>
      <c r="F124" s="640"/>
    </row>
    <row r="125" spans="1:6" s="81" customFormat="1" ht="12.75">
      <c r="A125" s="641"/>
      <c r="B125" s="558" t="s">
        <v>242</v>
      </c>
      <c r="C125" s="638"/>
      <c r="D125" s="639"/>
      <c r="E125" s="640"/>
      <c r="F125" s="640"/>
    </row>
    <row r="126" spans="1:6" s="81" customFormat="1" ht="54" customHeight="1">
      <c r="A126" s="641"/>
      <c r="B126" s="642" t="s">
        <v>536</v>
      </c>
      <c r="C126" s="638"/>
      <c r="D126" s="639"/>
      <c r="E126" s="640"/>
      <c r="F126" s="640"/>
    </row>
    <row r="127" spans="1:6" s="81" customFormat="1" ht="12.75">
      <c r="A127" s="641"/>
      <c r="B127" s="558" t="s">
        <v>243</v>
      </c>
      <c r="C127" s="638"/>
      <c r="D127" s="639"/>
      <c r="E127" s="640"/>
      <c r="F127" s="640"/>
    </row>
    <row r="128" spans="1:6" s="81" customFormat="1" ht="12.75">
      <c r="A128" s="641"/>
      <c r="B128" s="558" t="s">
        <v>244</v>
      </c>
      <c r="C128" s="638"/>
      <c r="D128" s="639"/>
      <c r="E128" s="640"/>
      <c r="F128" s="640"/>
    </row>
    <row r="129" spans="1:6" s="81" customFormat="1" ht="12.75">
      <c r="A129" s="635"/>
      <c r="B129" s="558" t="s">
        <v>245</v>
      </c>
      <c r="C129" s="638"/>
      <c r="D129" s="639"/>
      <c r="E129" s="640"/>
      <c r="F129" s="640"/>
    </row>
    <row r="130" spans="1:6" s="81" customFormat="1" ht="157.5" customHeight="1">
      <c r="A130" s="635"/>
      <c r="B130" s="558" t="s">
        <v>2510</v>
      </c>
      <c r="C130" s="638"/>
      <c r="D130" s="639"/>
      <c r="E130" s="640"/>
      <c r="F130" s="640"/>
    </row>
    <row r="131" spans="1:6" s="81" customFormat="1" ht="12.75">
      <c r="A131" s="258"/>
      <c r="B131" s="259"/>
      <c r="C131" s="260"/>
      <c r="D131" s="261"/>
      <c r="E131" s="262"/>
      <c r="F131" s="262"/>
    </row>
    <row r="132" spans="1:6" s="81" customFormat="1" ht="225" customHeight="1">
      <c r="A132" s="1022" t="s">
        <v>2451</v>
      </c>
      <c r="B132" s="558" t="s">
        <v>535</v>
      </c>
      <c r="C132" s="559" t="s">
        <v>101</v>
      </c>
      <c r="D132" s="560">
        <v>12</v>
      </c>
      <c r="E132" s="561">
        <v>0</v>
      </c>
      <c r="F132" s="561">
        <f>E132*D132</f>
        <v>0</v>
      </c>
    </row>
    <row r="133" spans="1:6" s="81" customFormat="1" ht="13.5">
      <c r="A133" s="1022"/>
      <c r="B133" s="636" t="s">
        <v>240</v>
      </c>
      <c r="C133" s="559"/>
      <c r="D133" s="560"/>
      <c r="E133" s="561"/>
      <c r="F133" s="561"/>
    </row>
    <row r="134" spans="1:6" s="81" customFormat="1" ht="16.5" customHeight="1">
      <c r="A134" s="1022"/>
      <c r="B134" s="637" t="s">
        <v>241</v>
      </c>
      <c r="C134" s="638"/>
      <c r="D134" s="639"/>
      <c r="E134" s="640"/>
      <c r="F134" s="640"/>
    </row>
    <row r="135" spans="1:6" s="81" customFormat="1" ht="12.75">
      <c r="A135" s="1023"/>
      <c r="B135" s="558" t="s">
        <v>242</v>
      </c>
      <c r="C135" s="638"/>
      <c r="D135" s="639"/>
      <c r="E135" s="640"/>
      <c r="F135" s="640"/>
    </row>
    <row r="136" spans="1:6" s="81" customFormat="1" ht="54" customHeight="1">
      <c r="A136" s="1023"/>
      <c r="B136" s="642" t="s">
        <v>536</v>
      </c>
      <c r="C136" s="638"/>
      <c r="D136" s="639"/>
      <c r="E136" s="640"/>
      <c r="F136" s="640"/>
    </row>
    <row r="137" spans="1:6" s="81" customFormat="1" ht="12.75">
      <c r="A137" s="1023"/>
      <c r="B137" s="558" t="s">
        <v>243</v>
      </c>
      <c r="C137" s="638"/>
      <c r="D137" s="639"/>
      <c r="E137" s="640"/>
      <c r="F137" s="640"/>
    </row>
    <row r="138" spans="1:6" s="81" customFormat="1" ht="12.75">
      <c r="A138" s="1023"/>
      <c r="B138" s="558" t="s">
        <v>244</v>
      </c>
      <c r="C138" s="638"/>
      <c r="D138" s="639"/>
      <c r="E138" s="640"/>
      <c r="F138" s="640"/>
    </row>
    <row r="139" spans="1:6" s="81" customFormat="1" ht="12.75">
      <c r="A139" s="1022"/>
      <c r="B139" s="558" t="s">
        <v>245</v>
      </c>
      <c r="C139" s="638"/>
      <c r="D139" s="639"/>
      <c r="E139" s="640"/>
      <c r="F139" s="640"/>
    </row>
    <row r="140" spans="1:6" s="81" customFormat="1" ht="157.5" customHeight="1">
      <c r="A140" s="1022"/>
      <c r="B140" s="558" t="s">
        <v>2510</v>
      </c>
      <c r="C140" s="638"/>
      <c r="D140" s="639"/>
      <c r="E140" s="640"/>
      <c r="F140" s="640"/>
    </row>
    <row r="141" spans="1:6" s="81" customFormat="1" ht="12.75">
      <c r="A141" s="258"/>
      <c r="B141" s="259"/>
      <c r="C141" s="260"/>
      <c r="D141" s="261"/>
      <c r="E141" s="262"/>
      <c r="F141" s="262"/>
    </row>
    <row r="142" spans="1:6" s="151" customFormat="1" ht="25.5">
      <c r="A142" s="635" t="s">
        <v>546</v>
      </c>
      <c r="B142" s="558" t="s">
        <v>540</v>
      </c>
      <c r="C142" s="559" t="s">
        <v>101</v>
      </c>
      <c r="D142" s="560">
        <v>135</v>
      </c>
      <c r="E142" s="561">
        <v>0</v>
      </c>
      <c r="F142" s="561">
        <f>E142*D142</f>
        <v>0</v>
      </c>
    </row>
    <row r="143" spans="1:6" s="151" customFormat="1" ht="18" customHeight="1">
      <c r="A143" s="635"/>
      <c r="B143" s="637" t="s">
        <v>248</v>
      </c>
      <c r="C143" s="638"/>
      <c r="D143" s="639"/>
      <c r="E143" s="640"/>
      <c r="F143" s="640"/>
    </row>
    <row r="144" spans="1:6" s="151" customFormat="1" ht="18" customHeight="1">
      <c r="A144" s="635"/>
      <c r="B144" s="558" t="s">
        <v>244</v>
      </c>
      <c r="C144" s="638"/>
      <c r="D144" s="639"/>
      <c r="E144" s="640"/>
      <c r="F144" s="640"/>
    </row>
    <row r="145" spans="1:6" s="151" customFormat="1" ht="18" customHeight="1">
      <c r="A145" s="641"/>
      <c r="B145" s="558" t="s">
        <v>245</v>
      </c>
      <c r="C145" s="638"/>
      <c r="D145" s="639"/>
      <c r="E145" s="640"/>
      <c r="F145" s="640"/>
    </row>
    <row r="146" spans="1:6" s="151" customFormat="1" ht="12.75">
      <c r="A146" s="641"/>
      <c r="B146" s="558" t="s">
        <v>539</v>
      </c>
      <c r="C146" s="638"/>
      <c r="D146" s="639"/>
      <c r="E146" s="640"/>
      <c r="F146" s="640"/>
    </row>
    <row r="147" spans="1:6" s="151" customFormat="1" ht="12.75">
      <c r="A147" s="267"/>
      <c r="B147" s="45"/>
      <c r="C147" s="171"/>
      <c r="D147" s="266"/>
      <c r="E147" s="254"/>
      <c r="F147" s="254"/>
    </row>
    <row r="148" spans="1:6" s="81" customFormat="1" ht="69" customHeight="1">
      <c r="A148" s="635" t="s">
        <v>553</v>
      </c>
      <c r="B148" s="558" t="s">
        <v>599</v>
      </c>
      <c r="C148" s="559" t="s">
        <v>101</v>
      </c>
      <c r="D148" s="560">
        <v>60</v>
      </c>
      <c r="E148" s="561">
        <v>0</v>
      </c>
      <c r="F148" s="561">
        <f>E148*D148</f>
        <v>0</v>
      </c>
    </row>
    <row r="149" spans="1:6" s="81" customFormat="1" ht="18" customHeight="1">
      <c r="A149" s="635"/>
      <c r="B149" s="636" t="s">
        <v>240</v>
      </c>
      <c r="C149" s="638"/>
      <c r="D149" s="639"/>
      <c r="E149" s="640"/>
      <c r="F149" s="640"/>
    </row>
    <row r="150" spans="1:6" s="81" customFormat="1" ht="16.5" customHeight="1">
      <c r="A150" s="635"/>
      <c r="B150" s="637" t="s">
        <v>241</v>
      </c>
      <c r="C150" s="638"/>
      <c r="D150" s="639"/>
      <c r="E150" s="640"/>
      <c r="F150" s="640"/>
    </row>
    <row r="151" spans="1:6" s="81" customFormat="1" ht="12.75">
      <c r="A151" s="641"/>
      <c r="B151" s="558" t="s">
        <v>242</v>
      </c>
      <c r="C151" s="638"/>
      <c r="D151" s="639"/>
      <c r="E151" s="640"/>
      <c r="F151" s="640"/>
    </row>
    <row r="152" spans="1:6" s="81" customFormat="1" ht="18" customHeight="1">
      <c r="A152" s="641"/>
      <c r="B152" s="642" t="s">
        <v>552</v>
      </c>
      <c r="C152" s="638"/>
      <c r="D152" s="639"/>
      <c r="E152" s="640"/>
      <c r="F152" s="640"/>
    </row>
    <row r="153" spans="1:6" s="81" customFormat="1" ht="12.75">
      <c r="A153" s="641"/>
      <c r="B153" s="558" t="s">
        <v>243</v>
      </c>
      <c r="C153" s="638"/>
      <c r="D153" s="639"/>
      <c r="E153" s="640"/>
      <c r="F153" s="640"/>
    </row>
    <row r="154" spans="1:6" s="81" customFormat="1" ht="12.75">
      <c r="A154" s="267"/>
      <c r="B154" s="45"/>
      <c r="C154" s="171"/>
      <c r="D154" s="266"/>
      <c r="E154" s="254"/>
      <c r="F154" s="254"/>
    </row>
    <row r="155" spans="1:6" s="81" customFormat="1" ht="69" customHeight="1">
      <c r="A155" s="1022" t="s">
        <v>2452</v>
      </c>
      <c r="B155" s="558" t="s">
        <v>599</v>
      </c>
      <c r="C155" s="559" t="s">
        <v>101</v>
      </c>
      <c r="D155" s="560">
        <v>5</v>
      </c>
      <c r="E155" s="561">
        <v>0</v>
      </c>
      <c r="F155" s="561">
        <f>E155*D155</f>
        <v>0</v>
      </c>
    </row>
    <row r="156" spans="1:6" s="81" customFormat="1" ht="18" customHeight="1">
      <c r="A156" s="1022"/>
      <c r="B156" s="636" t="s">
        <v>240</v>
      </c>
      <c r="C156" s="638"/>
      <c r="D156" s="639"/>
      <c r="E156" s="640"/>
      <c r="F156" s="640"/>
    </row>
    <row r="157" spans="1:6" s="81" customFormat="1" ht="16.5" customHeight="1">
      <c r="A157" s="1022"/>
      <c r="B157" s="637" t="s">
        <v>241</v>
      </c>
      <c r="C157" s="638"/>
      <c r="D157" s="639"/>
      <c r="E157" s="640"/>
      <c r="F157" s="640"/>
    </row>
    <row r="158" spans="1:6" s="81" customFormat="1" ht="12.75">
      <c r="A158" s="1023"/>
      <c r="B158" s="558" t="s">
        <v>242</v>
      </c>
      <c r="C158" s="638"/>
      <c r="D158" s="639"/>
      <c r="E158" s="640"/>
      <c r="F158" s="640"/>
    </row>
    <row r="159" spans="1:6" s="81" customFormat="1" ht="18" customHeight="1">
      <c r="A159" s="1023"/>
      <c r="B159" s="642" t="s">
        <v>552</v>
      </c>
      <c r="C159" s="638"/>
      <c r="D159" s="639"/>
      <c r="E159" s="640"/>
      <c r="F159" s="640"/>
    </row>
    <row r="160" spans="1:6" s="81" customFormat="1" ht="12.75">
      <c r="A160" s="1023"/>
      <c r="B160" s="558" t="s">
        <v>243</v>
      </c>
      <c r="C160" s="638"/>
      <c r="D160" s="639"/>
      <c r="E160" s="640"/>
      <c r="F160" s="640"/>
    </row>
    <row r="161" spans="1:6" s="81" customFormat="1" ht="12.75">
      <c r="A161" s="267"/>
      <c r="B161" s="45"/>
      <c r="C161" s="171"/>
      <c r="D161" s="266"/>
      <c r="E161" s="254"/>
      <c r="F161" s="254"/>
    </row>
    <row r="162" spans="1:6" s="81" customFormat="1" ht="105.75" customHeight="1">
      <c r="A162" s="264" t="s">
        <v>597</v>
      </c>
      <c r="B162" s="45" t="s">
        <v>2437</v>
      </c>
      <c r="C162" s="116" t="s">
        <v>101</v>
      </c>
      <c r="D162" s="117">
        <v>50</v>
      </c>
      <c r="E162" s="246">
        <v>0</v>
      </c>
      <c r="F162" s="246">
        <f>E162*D162</f>
        <v>0</v>
      </c>
    </row>
    <row r="163" spans="1:6" s="81" customFormat="1" ht="16.5" customHeight="1">
      <c r="A163" s="264"/>
      <c r="B163" s="265" t="s">
        <v>241</v>
      </c>
      <c r="C163" s="171"/>
      <c r="D163" s="266"/>
      <c r="E163" s="254"/>
      <c r="F163" s="254"/>
    </row>
    <row r="164" spans="1:6" s="81" customFormat="1" ht="12.75">
      <c r="A164" s="267"/>
      <c r="B164" s="45" t="s">
        <v>244</v>
      </c>
      <c r="C164" s="171"/>
      <c r="D164" s="266"/>
      <c r="E164" s="254"/>
      <c r="F164" s="254"/>
    </row>
    <row r="165" spans="1:6" s="81" customFormat="1" ht="12.75">
      <c r="A165" s="267"/>
      <c r="B165" s="45" t="s">
        <v>245</v>
      </c>
      <c r="C165" s="171"/>
      <c r="D165" s="266"/>
      <c r="E165" s="254"/>
      <c r="F165" s="254"/>
    </row>
    <row r="166" spans="1:6" s="81" customFormat="1" ht="153">
      <c r="A166" s="267"/>
      <c r="B166" s="45" t="s">
        <v>2512</v>
      </c>
      <c r="C166" s="171"/>
      <c r="D166" s="266"/>
      <c r="E166" s="254"/>
      <c r="F166" s="254"/>
    </row>
    <row r="167" spans="1:6" s="81" customFormat="1" ht="12.75">
      <c r="A167" s="267"/>
      <c r="B167" s="45"/>
      <c r="C167" s="171"/>
      <c r="D167" s="266"/>
      <c r="E167" s="254"/>
      <c r="F167" s="254"/>
    </row>
    <row r="168" spans="1:6" s="81" customFormat="1" ht="105.75" customHeight="1">
      <c r="A168" s="1022" t="s">
        <v>2501</v>
      </c>
      <c r="B168" s="45" t="s">
        <v>2437</v>
      </c>
      <c r="C168" s="116" t="s">
        <v>101</v>
      </c>
      <c r="D168" s="117">
        <v>30</v>
      </c>
      <c r="E168" s="246">
        <v>0</v>
      </c>
      <c r="F168" s="246">
        <f>E168*D168</f>
        <v>0</v>
      </c>
    </row>
    <row r="169" spans="1:6" s="81" customFormat="1" ht="16.5" customHeight="1">
      <c r="A169" s="1022"/>
      <c r="B169" s="265" t="s">
        <v>241</v>
      </c>
      <c r="C169" s="171"/>
      <c r="D169" s="266"/>
      <c r="E169" s="254"/>
      <c r="F169" s="254"/>
    </row>
    <row r="170" spans="1:6" s="81" customFormat="1" ht="12.75">
      <c r="A170" s="1023"/>
      <c r="B170" s="45" t="s">
        <v>244</v>
      </c>
      <c r="C170" s="171"/>
      <c r="D170" s="266"/>
      <c r="E170" s="254"/>
      <c r="F170" s="254"/>
    </row>
    <row r="171" spans="1:6" s="81" customFormat="1" ht="12.75">
      <c r="A171" s="1023"/>
      <c r="B171" s="45" t="s">
        <v>245</v>
      </c>
      <c r="C171" s="171"/>
      <c r="D171" s="266"/>
      <c r="E171" s="254"/>
      <c r="F171" s="254"/>
    </row>
    <row r="172" spans="1:6" s="81" customFormat="1" ht="153">
      <c r="A172" s="1023"/>
      <c r="B172" s="45" t="s">
        <v>2512</v>
      </c>
      <c r="C172" s="171"/>
      <c r="D172" s="266"/>
      <c r="E172" s="254"/>
      <c r="F172" s="254"/>
    </row>
    <row r="173" spans="1:6" s="81" customFormat="1" ht="12.75">
      <c r="A173" s="267"/>
      <c r="B173" s="45"/>
      <c r="C173" s="171"/>
      <c r="D173" s="266"/>
      <c r="E173" s="254"/>
      <c r="F173" s="254"/>
    </row>
    <row r="174" spans="1:6" s="81" customFormat="1" ht="105" customHeight="1">
      <c r="A174" s="264" t="s">
        <v>2436</v>
      </c>
      <c r="B174" s="45" t="s">
        <v>547</v>
      </c>
      <c r="C174" s="116" t="s">
        <v>113</v>
      </c>
      <c r="D174" s="117">
        <v>2</v>
      </c>
      <c r="E174" s="246">
        <v>0</v>
      </c>
      <c r="F174" s="246">
        <f>E174*D174</f>
        <v>0</v>
      </c>
    </row>
    <row r="175" spans="1:6" s="81" customFormat="1" ht="12.75" customHeight="1">
      <c r="A175" s="264"/>
      <c r="B175" s="45"/>
      <c r="C175" s="116"/>
      <c r="D175" s="117"/>
      <c r="E175" s="246"/>
      <c r="F175" s="246"/>
    </row>
    <row r="176" spans="1:6" s="81" customFormat="1" ht="81.75" customHeight="1">
      <c r="A176" s="635" t="s">
        <v>2440</v>
      </c>
      <c r="B176" s="558" t="s">
        <v>598</v>
      </c>
      <c r="C176" s="559" t="s">
        <v>101</v>
      </c>
      <c r="D176" s="560">
        <v>10</v>
      </c>
      <c r="E176" s="561">
        <v>0</v>
      </c>
      <c r="F176" s="561">
        <f>E176*D176</f>
        <v>0</v>
      </c>
    </row>
    <row r="177" spans="1:6" s="81" customFormat="1" ht="18" customHeight="1">
      <c r="A177" s="635"/>
      <c r="B177" s="636" t="s">
        <v>240</v>
      </c>
      <c r="C177" s="638"/>
      <c r="D177" s="639"/>
      <c r="E177" s="640"/>
      <c r="F177" s="640"/>
    </row>
    <row r="178" spans="1:6" s="81" customFormat="1" ht="16.5" customHeight="1">
      <c r="A178" s="635"/>
      <c r="B178" s="637" t="s">
        <v>241</v>
      </c>
      <c r="C178" s="638"/>
      <c r="D178" s="639"/>
      <c r="E178" s="640"/>
      <c r="F178" s="640"/>
    </row>
    <row r="179" spans="1:6" s="81" customFormat="1" ht="12.75">
      <c r="A179" s="641"/>
      <c r="B179" s="558" t="s">
        <v>242</v>
      </c>
      <c r="C179" s="638"/>
      <c r="D179" s="639"/>
      <c r="E179" s="640"/>
      <c r="F179" s="640"/>
    </row>
    <row r="180" spans="1:6" s="81" customFormat="1" ht="18" customHeight="1">
      <c r="A180" s="641"/>
      <c r="B180" s="642" t="s">
        <v>1381</v>
      </c>
      <c r="C180" s="638"/>
      <c r="D180" s="639"/>
      <c r="E180" s="640"/>
      <c r="F180" s="640"/>
    </row>
    <row r="181" spans="1:6" s="81" customFormat="1" ht="24" customHeight="1" thickBot="1">
      <c r="A181" s="258"/>
      <c r="B181" s="259"/>
      <c r="C181" s="213"/>
      <c r="D181" s="263"/>
      <c r="E181" s="215"/>
      <c r="F181" s="215"/>
    </row>
    <row r="182" spans="1:6" s="24" customFormat="1" ht="17.25" thickBot="1">
      <c r="A182" s="84"/>
      <c r="B182" s="85" t="s">
        <v>250</v>
      </c>
      <c r="C182" s="100"/>
      <c r="D182" s="101"/>
      <c r="E182" s="102"/>
      <c r="F182" s="102">
        <f>SUM(F11:F181)</f>
        <v>0</v>
      </c>
    </row>
    <row r="183" spans="1:6" ht="17.25" thickTop="1">
      <c r="A183" s="155"/>
      <c r="B183" s="156"/>
      <c r="C183" s="71"/>
      <c r="D183" s="157"/>
      <c r="E183" s="158"/>
      <c r="F183" s="158"/>
    </row>
    <row r="184" spans="1:6">
      <c r="A184" s="155"/>
      <c r="B184" s="156"/>
      <c r="C184" s="71"/>
      <c r="D184" s="157"/>
      <c r="E184" s="158"/>
      <c r="F184" s="158"/>
    </row>
  </sheetData>
  <sheetProtection selectLockedCells="1" selectUnlockedCells="1"/>
  <mergeCells count="4">
    <mergeCell ref="A4:F4"/>
    <mergeCell ref="A5:F5"/>
    <mergeCell ref="A6:F6"/>
    <mergeCell ref="A7:F7"/>
  </mergeCells>
  <pageMargins left="0.78740157480314965" right="0.39370078740157483" top="0.98425196850393704" bottom="0.98425196850393704" header="0.51181102362204722" footer="0.51181102362204722"/>
  <pageSetup paperSize="9" scale="92" firstPageNumber="0" orientation="portrait" r:id="rId1"/>
  <headerFooter alignWithMargins="0">
    <oddHeader>&amp;L&amp;"Calibri,Krepko"&amp;9&amp;UObjekt: Večnamenska športna dvorana
Prežihova 1, 9520 Gornja Radgona&amp;R&amp;9POPIS GRADBENIH DEL
A/6.0 FASADERSKA DELA</oddHeader>
    <oddFooter>&amp;LRekonstrukcija - OBSTOJEČI OBJEKT&amp;R&amp;P</oddFooter>
  </headerFooter>
  <rowBreaks count="2" manualBreakCount="2">
    <brk id="29" max="9" man="1"/>
    <brk id="124" max="9" man="1"/>
  </rowBreaks>
  <colBreaks count="1" manualBreakCount="1">
    <brk id="6" max="104"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D00ACA-EF33-4086-A5C1-AFBD6889608C}">
  <dimension ref="A1:J121"/>
  <sheetViews>
    <sheetView view="pageBreakPreview" zoomScaleSheetLayoutView="100" workbookViewId="0">
      <selection activeCell="E115" sqref="E115"/>
    </sheetView>
  </sheetViews>
  <sheetFormatPr defaultRowHeight="16.5"/>
  <cols>
    <col min="1" max="1" width="7.140625" style="47" customWidth="1"/>
    <col min="2" max="2" width="39.42578125" style="1" customWidth="1"/>
    <col min="3" max="3" width="8.28515625" style="1" customWidth="1"/>
    <col min="4" max="4" width="9.7109375" style="1" customWidth="1"/>
    <col min="5" max="5" width="12.42578125" style="1" customWidth="1"/>
    <col min="6" max="6" width="13.28515625" style="1" customWidth="1"/>
    <col min="7" max="7" width="9.140625" style="1" hidden="1" customWidth="1"/>
    <col min="8" max="8" width="28.42578125" style="1" hidden="1" customWidth="1"/>
    <col min="9" max="9" width="17.28515625" style="1" hidden="1" customWidth="1"/>
    <col min="10" max="10" width="9.140625" style="1" hidden="1" customWidth="1"/>
    <col min="11" max="11" width="9.140625" style="1"/>
    <col min="12" max="12" width="7.140625" style="1" customWidth="1"/>
    <col min="13" max="256" width="9.140625" style="1"/>
    <col min="257" max="257" width="7.140625" style="1" customWidth="1"/>
    <col min="258" max="258" width="39.42578125" style="1" customWidth="1"/>
    <col min="259" max="259" width="8.28515625" style="1" customWidth="1"/>
    <col min="260" max="260" width="9.7109375" style="1" customWidth="1"/>
    <col min="261" max="261" width="12.42578125" style="1" customWidth="1"/>
    <col min="262" max="262" width="13.28515625" style="1" customWidth="1"/>
    <col min="263" max="267" width="9.140625" style="1"/>
    <col min="268" max="268" width="7.140625" style="1" customWidth="1"/>
    <col min="269" max="512" width="9.140625" style="1"/>
    <col min="513" max="513" width="7.140625" style="1" customWidth="1"/>
    <col min="514" max="514" width="39.42578125" style="1" customWidth="1"/>
    <col min="515" max="515" width="8.28515625" style="1" customWidth="1"/>
    <col min="516" max="516" width="9.7109375" style="1" customWidth="1"/>
    <col min="517" max="517" width="12.42578125" style="1" customWidth="1"/>
    <col min="518" max="518" width="13.28515625" style="1" customWidth="1"/>
    <col min="519" max="523" width="9.140625" style="1"/>
    <col min="524" max="524" width="7.140625" style="1" customWidth="1"/>
    <col min="525" max="768" width="9.140625" style="1"/>
    <col min="769" max="769" width="7.140625" style="1" customWidth="1"/>
    <col min="770" max="770" width="39.42578125" style="1" customWidth="1"/>
    <col min="771" max="771" width="8.28515625" style="1" customWidth="1"/>
    <col min="772" max="772" width="9.7109375" style="1" customWidth="1"/>
    <col min="773" max="773" width="12.42578125" style="1" customWidth="1"/>
    <col min="774" max="774" width="13.28515625" style="1" customWidth="1"/>
    <col min="775" max="779" width="9.140625" style="1"/>
    <col min="780" max="780" width="7.140625" style="1" customWidth="1"/>
    <col min="781" max="1024" width="9.140625" style="1"/>
    <col min="1025" max="1025" width="7.140625" style="1" customWidth="1"/>
    <col min="1026" max="1026" width="39.42578125" style="1" customWidth="1"/>
    <col min="1027" max="1027" width="8.28515625" style="1" customWidth="1"/>
    <col min="1028" max="1028" width="9.7109375" style="1" customWidth="1"/>
    <col min="1029" max="1029" width="12.42578125" style="1" customWidth="1"/>
    <col min="1030" max="1030" width="13.28515625" style="1" customWidth="1"/>
    <col min="1031" max="1035" width="9.140625" style="1"/>
    <col min="1036" max="1036" width="7.140625" style="1" customWidth="1"/>
    <col min="1037" max="1280" width="9.140625" style="1"/>
    <col min="1281" max="1281" width="7.140625" style="1" customWidth="1"/>
    <col min="1282" max="1282" width="39.42578125" style="1" customWidth="1"/>
    <col min="1283" max="1283" width="8.28515625" style="1" customWidth="1"/>
    <col min="1284" max="1284" width="9.7109375" style="1" customWidth="1"/>
    <col min="1285" max="1285" width="12.42578125" style="1" customWidth="1"/>
    <col min="1286" max="1286" width="13.28515625" style="1" customWidth="1"/>
    <col min="1287" max="1291" width="9.140625" style="1"/>
    <col min="1292" max="1292" width="7.140625" style="1" customWidth="1"/>
    <col min="1293" max="1536" width="9.140625" style="1"/>
    <col min="1537" max="1537" width="7.140625" style="1" customWidth="1"/>
    <col min="1538" max="1538" width="39.42578125" style="1" customWidth="1"/>
    <col min="1539" max="1539" width="8.28515625" style="1" customWidth="1"/>
    <col min="1540" max="1540" width="9.7109375" style="1" customWidth="1"/>
    <col min="1541" max="1541" width="12.42578125" style="1" customWidth="1"/>
    <col min="1542" max="1542" width="13.28515625" style="1" customWidth="1"/>
    <col min="1543" max="1547" width="9.140625" style="1"/>
    <col min="1548" max="1548" width="7.140625" style="1" customWidth="1"/>
    <col min="1549" max="1792" width="9.140625" style="1"/>
    <col min="1793" max="1793" width="7.140625" style="1" customWidth="1"/>
    <col min="1794" max="1794" width="39.42578125" style="1" customWidth="1"/>
    <col min="1795" max="1795" width="8.28515625" style="1" customWidth="1"/>
    <col min="1796" max="1796" width="9.7109375" style="1" customWidth="1"/>
    <col min="1797" max="1797" width="12.42578125" style="1" customWidth="1"/>
    <col min="1798" max="1798" width="13.28515625" style="1" customWidth="1"/>
    <col min="1799" max="1803" width="9.140625" style="1"/>
    <col min="1804" max="1804" width="7.140625" style="1" customWidth="1"/>
    <col min="1805" max="2048" width="9.140625" style="1"/>
    <col min="2049" max="2049" width="7.140625" style="1" customWidth="1"/>
    <col min="2050" max="2050" width="39.42578125" style="1" customWidth="1"/>
    <col min="2051" max="2051" width="8.28515625" style="1" customWidth="1"/>
    <col min="2052" max="2052" width="9.7109375" style="1" customWidth="1"/>
    <col min="2053" max="2053" width="12.42578125" style="1" customWidth="1"/>
    <col min="2054" max="2054" width="13.28515625" style="1" customWidth="1"/>
    <col min="2055" max="2059" width="9.140625" style="1"/>
    <col min="2060" max="2060" width="7.140625" style="1" customWidth="1"/>
    <col min="2061" max="2304" width="9.140625" style="1"/>
    <col min="2305" max="2305" width="7.140625" style="1" customWidth="1"/>
    <col min="2306" max="2306" width="39.42578125" style="1" customWidth="1"/>
    <col min="2307" max="2307" width="8.28515625" style="1" customWidth="1"/>
    <col min="2308" max="2308" width="9.7109375" style="1" customWidth="1"/>
    <col min="2309" max="2309" width="12.42578125" style="1" customWidth="1"/>
    <col min="2310" max="2310" width="13.28515625" style="1" customWidth="1"/>
    <col min="2311" max="2315" width="9.140625" style="1"/>
    <col min="2316" max="2316" width="7.140625" style="1" customWidth="1"/>
    <col min="2317" max="2560" width="9.140625" style="1"/>
    <col min="2561" max="2561" width="7.140625" style="1" customWidth="1"/>
    <col min="2562" max="2562" width="39.42578125" style="1" customWidth="1"/>
    <col min="2563" max="2563" width="8.28515625" style="1" customWidth="1"/>
    <col min="2564" max="2564" width="9.7109375" style="1" customWidth="1"/>
    <col min="2565" max="2565" width="12.42578125" style="1" customWidth="1"/>
    <col min="2566" max="2566" width="13.28515625" style="1" customWidth="1"/>
    <col min="2567" max="2571" width="9.140625" style="1"/>
    <col min="2572" max="2572" width="7.140625" style="1" customWidth="1"/>
    <col min="2573" max="2816" width="9.140625" style="1"/>
    <col min="2817" max="2817" width="7.140625" style="1" customWidth="1"/>
    <col min="2818" max="2818" width="39.42578125" style="1" customWidth="1"/>
    <col min="2819" max="2819" width="8.28515625" style="1" customWidth="1"/>
    <col min="2820" max="2820" width="9.7109375" style="1" customWidth="1"/>
    <col min="2821" max="2821" width="12.42578125" style="1" customWidth="1"/>
    <col min="2822" max="2822" width="13.28515625" style="1" customWidth="1"/>
    <col min="2823" max="2827" width="9.140625" style="1"/>
    <col min="2828" max="2828" width="7.140625" style="1" customWidth="1"/>
    <col min="2829" max="3072" width="9.140625" style="1"/>
    <col min="3073" max="3073" width="7.140625" style="1" customWidth="1"/>
    <col min="3074" max="3074" width="39.42578125" style="1" customWidth="1"/>
    <col min="3075" max="3075" width="8.28515625" style="1" customWidth="1"/>
    <col min="3076" max="3076" width="9.7109375" style="1" customWidth="1"/>
    <col min="3077" max="3077" width="12.42578125" style="1" customWidth="1"/>
    <col min="3078" max="3078" width="13.28515625" style="1" customWidth="1"/>
    <col min="3079" max="3083" width="9.140625" style="1"/>
    <col min="3084" max="3084" width="7.140625" style="1" customWidth="1"/>
    <col min="3085" max="3328" width="9.140625" style="1"/>
    <col min="3329" max="3329" width="7.140625" style="1" customWidth="1"/>
    <col min="3330" max="3330" width="39.42578125" style="1" customWidth="1"/>
    <col min="3331" max="3331" width="8.28515625" style="1" customWidth="1"/>
    <col min="3332" max="3332" width="9.7109375" style="1" customWidth="1"/>
    <col min="3333" max="3333" width="12.42578125" style="1" customWidth="1"/>
    <col min="3334" max="3334" width="13.28515625" style="1" customWidth="1"/>
    <col min="3335" max="3339" width="9.140625" style="1"/>
    <col min="3340" max="3340" width="7.140625" style="1" customWidth="1"/>
    <col min="3341" max="3584" width="9.140625" style="1"/>
    <col min="3585" max="3585" width="7.140625" style="1" customWidth="1"/>
    <col min="3586" max="3586" width="39.42578125" style="1" customWidth="1"/>
    <col min="3587" max="3587" width="8.28515625" style="1" customWidth="1"/>
    <col min="3588" max="3588" width="9.7109375" style="1" customWidth="1"/>
    <col min="3589" max="3589" width="12.42578125" style="1" customWidth="1"/>
    <col min="3590" max="3590" width="13.28515625" style="1" customWidth="1"/>
    <col min="3591" max="3595" width="9.140625" style="1"/>
    <col min="3596" max="3596" width="7.140625" style="1" customWidth="1"/>
    <col min="3597" max="3840" width="9.140625" style="1"/>
    <col min="3841" max="3841" width="7.140625" style="1" customWidth="1"/>
    <col min="3842" max="3842" width="39.42578125" style="1" customWidth="1"/>
    <col min="3843" max="3843" width="8.28515625" style="1" customWidth="1"/>
    <col min="3844" max="3844" width="9.7109375" style="1" customWidth="1"/>
    <col min="3845" max="3845" width="12.42578125" style="1" customWidth="1"/>
    <col min="3846" max="3846" width="13.28515625" style="1" customWidth="1"/>
    <col min="3847" max="3851" width="9.140625" style="1"/>
    <col min="3852" max="3852" width="7.140625" style="1" customWidth="1"/>
    <col min="3853" max="4096" width="9.140625" style="1"/>
    <col min="4097" max="4097" width="7.140625" style="1" customWidth="1"/>
    <col min="4098" max="4098" width="39.42578125" style="1" customWidth="1"/>
    <col min="4099" max="4099" width="8.28515625" style="1" customWidth="1"/>
    <col min="4100" max="4100" width="9.7109375" style="1" customWidth="1"/>
    <col min="4101" max="4101" width="12.42578125" style="1" customWidth="1"/>
    <col min="4102" max="4102" width="13.28515625" style="1" customWidth="1"/>
    <col min="4103" max="4107" width="9.140625" style="1"/>
    <col min="4108" max="4108" width="7.140625" style="1" customWidth="1"/>
    <col min="4109" max="4352" width="9.140625" style="1"/>
    <col min="4353" max="4353" width="7.140625" style="1" customWidth="1"/>
    <col min="4354" max="4354" width="39.42578125" style="1" customWidth="1"/>
    <col min="4355" max="4355" width="8.28515625" style="1" customWidth="1"/>
    <col min="4356" max="4356" width="9.7109375" style="1" customWidth="1"/>
    <col min="4357" max="4357" width="12.42578125" style="1" customWidth="1"/>
    <col min="4358" max="4358" width="13.28515625" style="1" customWidth="1"/>
    <col min="4359" max="4363" width="9.140625" style="1"/>
    <col min="4364" max="4364" width="7.140625" style="1" customWidth="1"/>
    <col min="4365" max="4608" width="9.140625" style="1"/>
    <col min="4609" max="4609" width="7.140625" style="1" customWidth="1"/>
    <col min="4610" max="4610" width="39.42578125" style="1" customWidth="1"/>
    <col min="4611" max="4611" width="8.28515625" style="1" customWidth="1"/>
    <col min="4612" max="4612" width="9.7109375" style="1" customWidth="1"/>
    <col min="4613" max="4613" width="12.42578125" style="1" customWidth="1"/>
    <col min="4614" max="4614" width="13.28515625" style="1" customWidth="1"/>
    <col min="4615" max="4619" width="9.140625" style="1"/>
    <col min="4620" max="4620" width="7.140625" style="1" customWidth="1"/>
    <col min="4621" max="4864" width="9.140625" style="1"/>
    <col min="4865" max="4865" width="7.140625" style="1" customWidth="1"/>
    <col min="4866" max="4866" width="39.42578125" style="1" customWidth="1"/>
    <col min="4867" max="4867" width="8.28515625" style="1" customWidth="1"/>
    <col min="4868" max="4868" width="9.7109375" style="1" customWidth="1"/>
    <col min="4869" max="4869" width="12.42578125" style="1" customWidth="1"/>
    <col min="4870" max="4870" width="13.28515625" style="1" customWidth="1"/>
    <col min="4871" max="4875" width="9.140625" style="1"/>
    <col min="4876" max="4876" width="7.140625" style="1" customWidth="1"/>
    <col min="4877" max="5120" width="9.140625" style="1"/>
    <col min="5121" max="5121" width="7.140625" style="1" customWidth="1"/>
    <col min="5122" max="5122" width="39.42578125" style="1" customWidth="1"/>
    <col min="5123" max="5123" width="8.28515625" style="1" customWidth="1"/>
    <col min="5124" max="5124" width="9.7109375" style="1" customWidth="1"/>
    <col min="5125" max="5125" width="12.42578125" style="1" customWidth="1"/>
    <col min="5126" max="5126" width="13.28515625" style="1" customWidth="1"/>
    <col min="5127" max="5131" width="9.140625" style="1"/>
    <col min="5132" max="5132" width="7.140625" style="1" customWidth="1"/>
    <col min="5133" max="5376" width="9.140625" style="1"/>
    <col min="5377" max="5377" width="7.140625" style="1" customWidth="1"/>
    <col min="5378" max="5378" width="39.42578125" style="1" customWidth="1"/>
    <col min="5379" max="5379" width="8.28515625" style="1" customWidth="1"/>
    <col min="5380" max="5380" width="9.7109375" style="1" customWidth="1"/>
    <col min="5381" max="5381" width="12.42578125" style="1" customWidth="1"/>
    <col min="5382" max="5382" width="13.28515625" style="1" customWidth="1"/>
    <col min="5383" max="5387" width="9.140625" style="1"/>
    <col min="5388" max="5388" width="7.140625" style="1" customWidth="1"/>
    <col min="5389" max="5632" width="9.140625" style="1"/>
    <col min="5633" max="5633" width="7.140625" style="1" customWidth="1"/>
    <col min="5634" max="5634" width="39.42578125" style="1" customWidth="1"/>
    <col min="5635" max="5635" width="8.28515625" style="1" customWidth="1"/>
    <col min="5636" max="5636" width="9.7109375" style="1" customWidth="1"/>
    <col min="5637" max="5637" width="12.42578125" style="1" customWidth="1"/>
    <col min="5638" max="5638" width="13.28515625" style="1" customWidth="1"/>
    <col min="5639" max="5643" width="9.140625" style="1"/>
    <col min="5644" max="5644" width="7.140625" style="1" customWidth="1"/>
    <col min="5645" max="5888" width="9.140625" style="1"/>
    <col min="5889" max="5889" width="7.140625" style="1" customWidth="1"/>
    <col min="5890" max="5890" width="39.42578125" style="1" customWidth="1"/>
    <col min="5891" max="5891" width="8.28515625" style="1" customWidth="1"/>
    <col min="5892" max="5892" width="9.7109375" style="1" customWidth="1"/>
    <col min="5893" max="5893" width="12.42578125" style="1" customWidth="1"/>
    <col min="5894" max="5894" width="13.28515625" style="1" customWidth="1"/>
    <col min="5895" max="5899" width="9.140625" style="1"/>
    <col min="5900" max="5900" width="7.140625" style="1" customWidth="1"/>
    <col min="5901" max="6144" width="9.140625" style="1"/>
    <col min="6145" max="6145" width="7.140625" style="1" customWidth="1"/>
    <col min="6146" max="6146" width="39.42578125" style="1" customWidth="1"/>
    <col min="6147" max="6147" width="8.28515625" style="1" customWidth="1"/>
    <col min="6148" max="6148" width="9.7109375" style="1" customWidth="1"/>
    <col min="6149" max="6149" width="12.42578125" style="1" customWidth="1"/>
    <col min="6150" max="6150" width="13.28515625" style="1" customWidth="1"/>
    <col min="6151" max="6155" width="9.140625" style="1"/>
    <col min="6156" max="6156" width="7.140625" style="1" customWidth="1"/>
    <col min="6157" max="6400" width="9.140625" style="1"/>
    <col min="6401" max="6401" width="7.140625" style="1" customWidth="1"/>
    <col min="6402" max="6402" width="39.42578125" style="1" customWidth="1"/>
    <col min="6403" max="6403" width="8.28515625" style="1" customWidth="1"/>
    <col min="6404" max="6404" width="9.7109375" style="1" customWidth="1"/>
    <col min="6405" max="6405" width="12.42578125" style="1" customWidth="1"/>
    <col min="6406" max="6406" width="13.28515625" style="1" customWidth="1"/>
    <col min="6407" max="6411" width="9.140625" style="1"/>
    <col min="6412" max="6412" width="7.140625" style="1" customWidth="1"/>
    <col min="6413" max="6656" width="9.140625" style="1"/>
    <col min="6657" max="6657" width="7.140625" style="1" customWidth="1"/>
    <col min="6658" max="6658" width="39.42578125" style="1" customWidth="1"/>
    <col min="6659" max="6659" width="8.28515625" style="1" customWidth="1"/>
    <col min="6660" max="6660" width="9.7109375" style="1" customWidth="1"/>
    <col min="6661" max="6661" width="12.42578125" style="1" customWidth="1"/>
    <col min="6662" max="6662" width="13.28515625" style="1" customWidth="1"/>
    <col min="6663" max="6667" width="9.140625" style="1"/>
    <col min="6668" max="6668" width="7.140625" style="1" customWidth="1"/>
    <col min="6669" max="6912" width="9.140625" style="1"/>
    <col min="6913" max="6913" width="7.140625" style="1" customWidth="1"/>
    <col min="6914" max="6914" width="39.42578125" style="1" customWidth="1"/>
    <col min="6915" max="6915" width="8.28515625" style="1" customWidth="1"/>
    <col min="6916" max="6916" width="9.7109375" style="1" customWidth="1"/>
    <col min="6917" max="6917" width="12.42578125" style="1" customWidth="1"/>
    <col min="6918" max="6918" width="13.28515625" style="1" customWidth="1"/>
    <col min="6919" max="6923" width="9.140625" style="1"/>
    <col min="6924" max="6924" width="7.140625" style="1" customWidth="1"/>
    <col min="6925" max="7168" width="9.140625" style="1"/>
    <col min="7169" max="7169" width="7.140625" style="1" customWidth="1"/>
    <col min="7170" max="7170" width="39.42578125" style="1" customWidth="1"/>
    <col min="7171" max="7171" width="8.28515625" style="1" customWidth="1"/>
    <col min="7172" max="7172" width="9.7109375" style="1" customWidth="1"/>
    <col min="7173" max="7173" width="12.42578125" style="1" customWidth="1"/>
    <col min="7174" max="7174" width="13.28515625" style="1" customWidth="1"/>
    <col min="7175" max="7179" width="9.140625" style="1"/>
    <col min="7180" max="7180" width="7.140625" style="1" customWidth="1"/>
    <col min="7181" max="7424" width="9.140625" style="1"/>
    <col min="7425" max="7425" width="7.140625" style="1" customWidth="1"/>
    <col min="7426" max="7426" width="39.42578125" style="1" customWidth="1"/>
    <col min="7427" max="7427" width="8.28515625" style="1" customWidth="1"/>
    <col min="7428" max="7428" width="9.7109375" style="1" customWidth="1"/>
    <col min="7429" max="7429" width="12.42578125" style="1" customWidth="1"/>
    <col min="7430" max="7430" width="13.28515625" style="1" customWidth="1"/>
    <col min="7431" max="7435" width="9.140625" style="1"/>
    <col min="7436" max="7436" width="7.140625" style="1" customWidth="1"/>
    <col min="7437" max="7680" width="9.140625" style="1"/>
    <col min="7681" max="7681" width="7.140625" style="1" customWidth="1"/>
    <col min="7682" max="7682" width="39.42578125" style="1" customWidth="1"/>
    <col min="7683" max="7683" width="8.28515625" style="1" customWidth="1"/>
    <col min="7684" max="7684" width="9.7109375" style="1" customWidth="1"/>
    <col min="7685" max="7685" width="12.42578125" style="1" customWidth="1"/>
    <col min="7686" max="7686" width="13.28515625" style="1" customWidth="1"/>
    <col min="7687" max="7691" width="9.140625" style="1"/>
    <col min="7692" max="7692" width="7.140625" style="1" customWidth="1"/>
    <col min="7693" max="7936" width="9.140625" style="1"/>
    <col min="7937" max="7937" width="7.140625" style="1" customWidth="1"/>
    <col min="7938" max="7938" width="39.42578125" style="1" customWidth="1"/>
    <col min="7939" max="7939" width="8.28515625" style="1" customWidth="1"/>
    <col min="7940" max="7940" width="9.7109375" style="1" customWidth="1"/>
    <col min="7941" max="7941" width="12.42578125" style="1" customWidth="1"/>
    <col min="7942" max="7942" width="13.28515625" style="1" customWidth="1"/>
    <col min="7943" max="7947" width="9.140625" style="1"/>
    <col min="7948" max="7948" width="7.140625" style="1" customWidth="1"/>
    <col min="7949" max="8192" width="9.140625" style="1"/>
    <col min="8193" max="8193" width="7.140625" style="1" customWidth="1"/>
    <col min="8194" max="8194" width="39.42578125" style="1" customWidth="1"/>
    <col min="8195" max="8195" width="8.28515625" style="1" customWidth="1"/>
    <col min="8196" max="8196" width="9.7109375" style="1" customWidth="1"/>
    <col min="8197" max="8197" width="12.42578125" style="1" customWidth="1"/>
    <col min="8198" max="8198" width="13.28515625" style="1" customWidth="1"/>
    <col min="8199" max="8203" width="9.140625" style="1"/>
    <col min="8204" max="8204" width="7.140625" style="1" customWidth="1"/>
    <col min="8205" max="8448" width="9.140625" style="1"/>
    <col min="8449" max="8449" width="7.140625" style="1" customWidth="1"/>
    <col min="8450" max="8450" width="39.42578125" style="1" customWidth="1"/>
    <col min="8451" max="8451" width="8.28515625" style="1" customWidth="1"/>
    <col min="8452" max="8452" width="9.7109375" style="1" customWidth="1"/>
    <col min="8453" max="8453" width="12.42578125" style="1" customWidth="1"/>
    <col min="8454" max="8454" width="13.28515625" style="1" customWidth="1"/>
    <col min="8455" max="8459" width="9.140625" style="1"/>
    <col min="8460" max="8460" width="7.140625" style="1" customWidth="1"/>
    <col min="8461" max="8704" width="9.140625" style="1"/>
    <col min="8705" max="8705" width="7.140625" style="1" customWidth="1"/>
    <col min="8706" max="8706" width="39.42578125" style="1" customWidth="1"/>
    <col min="8707" max="8707" width="8.28515625" style="1" customWidth="1"/>
    <col min="8708" max="8708" width="9.7109375" style="1" customWidth="1"/>
    <col min="8709" max="8709" width="12.42578125" style="1" customWidth="1"/>
    <col min="8710" max="8710" width="13.28515625" style="1" customWidth="1"/>
    <col min="8711" max="8715" width="9.140625" style="1"/>
    <col min="8716" max="8716" width="7.140625" style="1" customWidth="1"/>
    <col min="8717" max="8960" width="9.140625" style="1"/>
    <col min="8961" max="8961" width="7.140625" style="1" customWidth="1"/>
    <col min="8962" max="8962" width="39.42578125" style="1" customWidth="1"/>
    <col min="8963" max="8963" width="8.28515625" style="1" customWidth="1"/>
    <col min="8964" max="8964" width="9.7109375" style="1" customWidth="1"/>
    <col min="8965" max="8965" width="12.42578125" style="1" customWidth="1"/>
    <col min="8966" max="8966" width="13.28515625" style="1" customWidth="1"/>
    <col min="8967" max="8971" width="9.140625" style="1"/>
    <col min="8972" max="8972" width="7.140625" style="1" customWidth="1"/>
    <col min="8973" max="9216" width="9.140625" style="1"/>
    <col min="9217" max="9217" width="7.140625" style="1" customWidth="1"/>
    <col min="9218" max="9218" width="39.42578125" style="1" customWidth="1"/>
    <col min="9219" max="9219" width="8.28515625" style="1" customWidth="1"/>
    <col min="9220" max="9220" width="9.7109375" style="1" customWidth="1"/>
    <col min="9221" max="9221" width="12.42578125" style="1" customWidth="1"/>
    <col min="9222" max="9222" width="13.28515625" style="1" customWidth="1"/>
    <col min="9223" max="9227" width="9.140625" style="1"/>
    <col min="9228" max="9228" width="7.140625" style="1" customWidth="1"/>
    <col min="9229" max="9472" width="9.140625" style="1"/>
    <col min="9473" max="9473" width="7.140625" style="1" customWidth="1"/>
    <col min="9474" max="9474" width="39.42578125" style="1" customWidth="1"/>
    <col min="9475" max="9475" width="8.28515625" style="1" customWidth="1"/>
    <col min="9476" max="9476" width="9.7109375" style="1" customWidth="1"/>
    <col min="9477" max="9477" width="12.42578125" style="1" customWidth="1"/>
    <col min="9478" max="9478" width="13.28515625" style="1" customWidth="1"/>
    <col min="9479" max="9483" width="9.140625" style="1"/>
    <col min="9484" max="9484" width="7.140625" style="1" customWidth="1"/>
    <col min="9485" max="9728" width="9.140625" style="1"/>
    <col min="9729" max="9729" width="7.140625" style="1" customWidth="1"/>
    <col min="9730" max="9730" width="39.42578125" style="1" customWidth="1"/>
    <col min="9731" max="9731" width="8.28515625" style="1" customWidth="1"/>
    <col min="9732" max="9732" width="9.7109375" style="1" customWidth="1"/>
    <col min="9733" max="9733" width="12.42578125" style="1" customWidth="1"/>
    <col min="9734" max="9734" width="13.28515625" style="1" customWidth="1"/>
    <col min="9735" max="9739" width="9.140625" style="1"/>
    <col min="9740" max="9740" width="7.140625" style="1" customWidth="1"/>
    <col min="9741" max="9984" width="9.140625" style="1"/>
    <col min="9985" max="9985" width="7.140625" style="1" customWidth="1"/>
    <col min="9986" max="9986" width="39.42578125" style="1" customWidth="1"/>
    <col min="9987" max="9987" width="8.28515625" style="1" customWidth="1"/>
    <col min="9988" max="9988" width="9.7109375" style="1" customWidth="1"/>
    <col min="9989" max="9989" width="12.42578125" style="1" customWidth="1"/>
    <col min="9990" max="9990" width="13.28515625" style="1" customWidth="1"/>
    <col min="9991" max="9995" width="9.140625" style="1"/>
    <col min="9996" max="9996" width="7.140625" style="1" customWidth="1"/>
    <col min="9997" max="10240" width="9.140625" style="1"/>
    <col min="10241" max="10241" width="7.140625" style="1" customWidth="1"/>
    <col min="10242" max="10242" width="39.42578125" style="1" customWidth="1"/>
    <col min="10243" max="10243" width="8.28515625" style="1" customWidth="1"/>
    <col min="10244" max="10244" width="9.7109375" style="1" customWidth="1"/>
    <col min="10245" max="10245" width="12.42578125" style="1" customWidth="1"/>
    <col min="10246" max="10246" width="13.28515625" style="1" customWidth="1"/>
    <col min="10247" max="10251" width="9.140625" style="1"/>
    <col min="10252" max="10252" width="7.140625" style="1" customWidth="1"/>
    <col min="10253" max="10496" width="9.140625" style="1"/>
    <col min="10497" max="10497" width="7.140625" style="1" customWidth="1"/>
    <col min="10498" max="10498" width="39.42578125" style="1" customWidth="1"/>
    <col min="10499" max="10499" width="8.28515625" style="1" customWidth="1"/>
    <col min="10500" max="10500" width="9.7109375" style="1" customWidth="1"/>
    <col min="10501" max="10501" width="12.42578125" style="1" customWidth="1"/>
    <col min="10502" max="10502" width="13.28515625" style="1" customWidth="1"/>
    <col min="10503" max="10507" width="9.140625" style="1"/>
    <col min="10508" max="10508" width="7.140625" style="1" customWidth="1"/>
    <col min="10509" max="10752" width="9.140625" style="1"/>
    <col min="10753" max="10753" width="7.140625" style="1" customWidth="1"/>
    <col min="10754" max="10754" width="39.42578125" style="1" customWidth="1"/>
    <col min="10755" max="10755" width="8.28515625" style="1" customWidth="1"/>
    <col min="10756" max="10756" width="9.7109375" style="1" customWidth="1"/>
    <col min="10757" max="10757" width="12.42578125" style="1" customWidth="1"/>
    <col min="10758" max="10758" width="13.28515625" style="1" customWidth="1"/>
    <col min="10759" max="10763" width="9.140625" style="1"/>
    <col min="10764" max="10764" width="7.140625" style="1" customWidth="1"/>
    <col min="10765" max="11008" width="9.140625" style="1"/>
    <col min="11009" max="11009" width="7.140625" style="1" customWidth="1"/>
    <col min="11010" max="11010" width="39.42578125" style="1" customWidth="1"/>
    <col min="11011" max="11011" width="8.28515625" style="1" customWidth="1"/>
    <col min="11012" max="11012" width="9.7109375" style="1" customWidth="1"/>
    <col min="11013" max="11013" width="12.42578125" style="1" customWidth="1"/>
    <col min="11014" max="11014" width="13.28515625" style="1" customWidth="1"/>
    <col min="11015" max="11019" width="9.140625" style="1"/>
    <col min="11020" max="11020" width="7.140625" style="1" customWidth="1"/>
    <col min="11021" max="11264" width="9.140625" style="1"/>
    <col min="11265" max="11265" width="7.140625" style="1" customWidth="1"/>
    <col min="11266" max="11266" width="39.42578125" style="1" customWidth="1"/>
    <col min="11267" max="11267" width="8.28515625" style="1" customWidth="1"/>
    <col min="11268" max="11268" width="9.7109375" style="1" customWidth="1"/>
    <col min="11269" max="11269" width="12.42578125" style="1" customWidth="1"/>
    <col min="11270" max="11270" width="13.28515625" style="1" customWidth="1"/>
    <col min="11271" max="11275" width="9.140625" style="1"/>
    <col min="11276" max="11276" width="7.140625" style="1" customWidth="1"/>
    <col min="11277" max="11520" width="9.140625" style="1"/>
    <col min="11521" max="11521" width="7.140625" style="1" customWidth="1"/>
    <col min="11522" max="11522" width="39.42578125" style="1" customWidth="1"/>
    <col min="11523" max="11523" width="8.28515625" style="1" customWidth="1"/>
    <col min="11524" max="11524" width="9.7109375" style="1" customWidth="1"/>
    <col min="11525" max="11525" width="12.42578125" style="1" customWidth="1"/>
    <col min="11526" max="11526" width="13.28515625" style="1" customWidth="1"/>
    <col min="11527" max="11531" width="9.140625" style="1"/>
    <col min="11532" max="11532" width="7.140625" style="1" customWidth="1"/>
    <col min="11533" max="11776" width="9.140625" style="1"/>
    <col min="11777" max="11777" width="7.140625" style="1" customWidth="1"/>
    <col min="11778" max="11778" width="39.42578125" style="1" customWidth="1"/>
    <col min="11779" max="11779" width="8.28515625" style="1" customWidth="1"/>
    <col min="11780" max="11780" width="9.7109375" style="1" customWidth="1"/>
    <col min="11781" max="11781" width="12.42578125" style="1" customWidth="1"/>
    <col min="11782" max="11782" width="13.28515625" style="1" customWidth="1"/>
    <col min="11783" max="11787" width="9.140625" style="1"/>
    <col min="11788" max="11788" width="7.140625" style="1" customWidth="1"/>
    <col min="11789" max="12032" width="9.140625" style="1"/>
    <col min="12033" max="12033" width="7.140625" style="1" customWidth="1"/>
    <col min="12034" max="12034" width="39.42578125" style="1" customWidth="1"/>
    <col min="12035" max="12035" width="8.28515625" style="1" customWidth="1"/>
    <col min="12036" max="12036" width="9.7109375" style="1" customWidth="1"/>
    <col min="12037" max="12037" width="12.42578125" style="1" customWidth="1"/>
    <col min="12038" max="12038" width="13.28515625" style="1" customWidth="1"/>
    <col min="12039" max="12043" width="9.140625" style="1"/>
    <col min="12044" max="12044" width="7.140625" style="1" customWidth="1"/>
    <col min="12045" max="12288" width="9.140625" style="1"/>
    <col min="12289" max="12289" width="7.140625" style="1" customWidth="1"/>
    <col min="12290" max="12290" width="39.42578125" style="1" customWidth="1"/>
    <col min="12291" max="12291" width="8.28515625" style="1" customWidth="1"/>
    <col min="12292" max="12292" width="9.7109375" style="1" customWidth="1"/>
    <col min="12293" max="12293" width="12.42578125" style="1" customWidth="1"/>
    <col min="12294" max="12294" width="13.28515625" style="1" customWidth="1"/>
    <col min="12295" max="12299" width="9.140625" style="1"/>
    <col min="12300" max="12300" width="7.140625" style="1" customWidth="1"/>
    <col min="12301" max="12544" width="9.140625" style="1"/>
    <col min="12545" max="12545" width="7.140625" style="1" customWidth="1"/>
    <col min="12546" max="12546" width="39.42578125" style="1" customWidth="1"/>
    <col min="12547" max="12547" width="8.28515625" style="1" customWidth="1"/>
    <col min="12548" max="12548" width="9.7109375" style="1" customWidth="1"/>
    <col min="12549" max="12549" width="12.42578125" style="1" customWidth="1"/>
    <col min="12550" max="12550" width="13.28515625" style="1" customWidth="1"/>
    <col min="12551" max="12555" width="9.140625" style="1"/>
    <col min="12556" max="12556" width="7.140625" style="1" customWidth="1"/>
    <col min="12557" max="12800" width="9.140625" style="1"/>
    <col min="12801" max="12801" width="7.140625" style="1" customWidth="1"/>
    <col min="12802" max="12802" width="39.42578125" style="1" customWidth="1"/>
    <col min="12803" max="12803" width="8.28515625" style="1" customWidth="1"/>
    <col min="12804" max="12804" width="9.7109375" style="1" customWidth="1"/>
    <col min="12805" max="12805" width="12.42578125" style="1" customWidth="1"/>
    <col min="12806" max="12806" width="13.28515625" style="1" customWidth="1"/>
    <col min="12807" max="12811" width="9.140625" style="1"/>
    <col min="12812" max="12812" width="7.140625" style="1" customWidth="1"/>
    <col min="12813" max="13056" width="9.140625" style="1"/>
    <col min="13057" max="13057" width="7.140625" style="1" customWidth="1"/>
    <col min="13058" max="13058" width="39.42578125" style="1" customWidth="1"/>
    <col min="13059" max="13059" width="8.28515625" style="1" customWidth="1"/>
    <col min="13060" max="13060" width="9.7109375" style="1" customWidth="1"/>
    <col min="13061" max="13061" width="12.42578125" style="1" customWidth="1"/>
    <col min="13062" max="13062" width="13.28515625" style="1" customWidth="1"/>
    <col min="13063" max="13067" width="9.140625" style="1"/>
    <col min="13068" max="13068" width="7.140625" style="1" customWidth="1"/>
    <col min="13069" max="13312" width="9.140625" style="1"/>
    <col min="13313" max="13313" width="7.140625" style="1" customWidth="1"/>
    <col min="13314" max="13314" width="39.42578125" style="1" customWidth="1"/>
    <col min="13315" max="13315" width="8.28515625" style="1" customWidth="1"/>
    <col min="13316" max="13316" width="9.7109375" style="1" customWidth="1"/>
    <col min="13317" max="13317" width="12.42578125" style="1" customWidth="1"/>
    <col min="13318" max="13318" width="13.28515625" style="1" customWidth="1"/>
    <col min="13319" max="13323" width="9.140625" style="1"/>
    <col min="13324" max="13324" width="7.140625" style="1" customWidth="1"/>
    <col min="13325" max="13568" width="9.140625" style="1"/>
    <col min="13569" max="13569" width="7.140625" style="1" customWidth="1"/>
    <col min="13570" max="13570" width="39.42578125" style="1" customWidth="1"/>
    <col min="13571" max="13571" width="8.28515625" style="1" customWidth="1"/>
    <col min="13572" max="13572" width="9.7109375" style="1" customWidth="1"/>
    <col min="13573" max="13573" width="12.42578125" style="1" customWidth="1"/>
    <col min="13574" max="13574" width="13.28515625" style="1" customWidth="1"/>
    <col min="13575" max="13579" width="9.140625" style="1"/>
    <col min="13580" max="13580" width="7.140625" style="1" customWidth="1"/>
    <col min="13581" max="13824" width="9.140625" style="1"/>
    <col min="13825" max="13825" width="7.140625" style="1" customWidth="1"/>
    <col min="13826" max="13826" width="39.42578125" style="1" customWidth="1"/>
    <col min="13827" max="13827" width="8.28515625" style="1" customWidth="1"/>
    <col min="13828" max="13828" width="9.7109375" style="1" customWidth="1"/>
    <col min="13829" max="13829" width="12.42578125" style="1" customWidth="1"/>
    <col min="13830" max="13830" width="13.28515625" style="1" customWidth="1"/>
    <col min="13831" max="13835" width="9.140625" style="1"/>
    <col min="13836" max="13836" width="7.140625" style="1" customWidth="1"/>
    <col min="13837" max="14080" width="9.140625" style="1"/>
    <col min="14081" max="14081" width="7.140625" style="1" customWidth="1"/>
    <col min="14082" max="14082" width="39.42578125" style="1" customWidth="1"/>
    <col min="14083" max="14083" width="8.28515625" style="1" customWidth="1"/>
    <col min="14084" max="14084" width="9.7109375" style="1" customWidth="1"/>
    <col min="14085" max="14085" width="12.42578125" style="1" customWidth="1"/>
    <col min="14086" max="14086" width="13.28515625" style="1" customWidth="1"/>
    <col min="14087" max="14091" width="9.140625" style="1"/>
    <col min="14092" max="14092" width="7.140625" style="1" customWidth="1"/>
    <col min="14093" max="14336" width="9.140625" style="1"/>
    <col min="14337" max="14337" width="7.140625" style="1" customWidth="1"/>
    <col min="14338" max="14338" width="39.42578125" style="1" customWidth="1"/>
    <col min="14339" max="14339" width="8.28515625" style="1" customWidth="1"/>
    <col min="14340" max="14340" width="9.7109375" style="1" customWidth="1"/>
    <col min="14341" max="14341" width="12.42578125" style="1" customWidth="1"/>
    <col min="14342" max="14342" width="13.28515625" style="1" customWidth="1"/>
    <col min="14343" max="14347" width="9.140625" style="1"/>
    <col min="14348" max="14348" width="7.140625" style="1" customWidth="1"/>
    <col min="14349" max="14592" width="9.140625" style="1"/>
    <col min="14593" max="14593" width="7.140625" style="1" customWidth="1"/>
    <col min="14594" max="14594" width="39.42578125" style="1" customWidth="1"/>
    <col min="14595" max="14595" width="8.28515625" style="1" customWidth="1"/>
    <col min="14596" max="14596" width="9.7109375" style="1" customWidth="1"/>
    <col min="14597" max="14597" width="12.42578125" style="1" customWidth="1"/>
    <col min="14598" max="14598" width="13.28515625" style="1" customWidth="1"/>
    <col min="14599" max="14603" width="9.140625" style="1"/>
    <col min="14604" max="14604" width="7.140625" style="1" customWidth="1"/>
    <col min="14605" max="14848" width="9.140625" style="1"/>
    <col min="14849" max="14849" width="7.140625" style="1" customWidth="1"/>
    <col min="14850" max="14850" width="39.42578125" style="1" customWidth="1"/>
    <col min="14851" max="14851" width="8.28515625" style="1" customWidth="1"/>
    <col min="14852" max="14852" width="9.7109375" style="1" customWidth="1"/>
    <col min="14853" max="14853" width="12.42578125" style="1" customWidth="1"/>
    <col min="14854" max="14854" width="13.28515625" style="1" customWidth="1"/>
    <col min="14855" max="14859" width="9.140625" style="1"/>
    <col min="14860" max="14860" width="7.140625" style="1" customWidth="1"/>
    <col min="14861" max="15104" width="9.140625" style="1"/>
    <col min="15105" max="15105" width="7.140625" style="1" customWidth="1"/>
    <col min="15106" max="15106" width="39.42578125" style="1" customWidth="1"/>
    <col min="15107" max="15107" width="8.28515625" style="1" customWidth="1"/>
    <col min="15108" max="15108" width="9.7109375" style="1" customWidth="1"/>
    <col min="15109" max="15109" width="12.42578125" style="1" customWidth="1"/>
    <col min="15110" max="15110" width="13.28515625" style="1" customWidth="1"/>
    <col min="15111" max="15115" width="9.140625" style="1"/>
    <col min="15116" max="15116" width="7.140625" style="1" customWidth="1"/>
    <col min="15117" max="15360" width="9.140625" style="1"/>
    <col min="15361" max="15361" width="7.140625" style="1" customWidth="1"/>
    <col min="15362" max="15362" width="39.42578125" style="1" customWidth="1"/>
    <col min="15363" max="15363" width="8.28515625" style="1" customWidth="1"/>
    <col min="15364" max="15364" width="9.7109375" style="1" customWidth="1"/>
    <col min="15365" max="15365" width="12.42578125" style="1" customWidth="1"/>
    <col min="15366" max="15366" width="13.28515625" style="1" customWidth="1"/>
    <col min="15367" max="15371" width="9.140625" style="1"/>
    <col min="15372" max="15372" width="7.140625" style="1" customWidth="1"/>
    <col min="15373" max="15616" width="9.140625" style="1"/>
    <col min="15617" max="15617" width="7.140625" style="1" customWidth="1"/>
    <col min="15618" max="15618" width="39.42578125" style="1" customWidth="1"/>
    <col min="15619" max="15619" width="8.28515625" style="1" customWidth="1"/>
    <col min="15620" max="15620" width="9.7109375" style="1" customWidth="1"/>
    <col min="15621" max="15621" width="12.42578125" style="1" customWidth="1"/>
    <col min="15622" max="15622" width="13.28515625" style="1" customWidth="1"/>
    <col min="15623" max="15627" width="9.140625" style="1"/>
    <col min="15628" max="15628" width="7.140625" style="1" customWidth="1"/>
    <col min="15629" max="15872" width="9.140625" style="1"/>
    <col min="15873" max="15873" width="7.140625" style="1" customWidth="1"/>
    <col min="15874" max="15874" width="39.42578125" style="1" customWidth="1"/>
    <col min="15875" max="15875" width="8.28515625" style="1" customWidth="1"/>
    <col min="15876" max="15876" width="9.7109375" style="1" customWidth="1"/>
    <col min="15877" max="15877" width="12.42578125" style="1" customWidth="1"/>
    <col min="15878" max="15878" width="13.28515625" style="1" customWidth="1"/>
    <col min="15879" max="15883" width="9.140625" style="1"/>
    <col min="15884" max="15884" width="7.140625" style="1" customWidth="1"/>
    <col min="15885" max="16128" width="9.140625" style="1"/>
    <col min="16129" max="16129" width="7.140625" style="1" customWidth="1"/>
    <col min="16130" max="16130" width="39.42578125" style="1" customWidth="1"/>
    <col min="16131" max="16131" width="8.28515625" style="1" customWidth="1"/>
    <col min="16132" max="16132" width="9.7109375" style="1" customWidth="1"/>
    <col min="16133" max="16133" width="12.42578125" style="1" customWidth="1"/>
    <col min="16134" max="16134" width="13.28515625" style="1" customWidth="1"/>
    <col min="16135" max="16139" width="9.140625" style="1"/>
    <col min="16140" max="16140" width="7.140625" style="1" customWidth="1"/>
    <col min="16141" max="16384" width="9.140625" style="1"/>
  </cols>
  <sheetData>
    <row r="1" spans="1:10" s="162" customFormat="1" ht="18.75" thickBot="1">
      <c r="A1" s="159" t="s">
        <v>251</v>
      </c>
      <c r="B1" s="160" t="s">
        <v>43</v>
      </c>
      <c r="C1" s="161"/>
      <c r="D1" s="161"/>
      <c r="E1" s="161"/>
      <c r="F1" s="161"/>
    </row>
    <row r="2" spans="1:10" ht="17.25" thickTop="1">
      <c r="H2" s="595" t="s">
        <v>1453</v>
      </c>
      <c r="I2" s="72"/>
    </row>
    <row r="3" spans="1:10">
      <c r="H3" s="596" t="s">
        <v>1454</v>
      </c>
      <c r="I3" s="72"/>
    </row>
    <row r="4" spans="1:10">
      <c r="H4" s="529" t="s">
        <v>1455</v>
      </c>
      <c r="I4" s="648">
        <f>SUM(F25+F29+F33+F35+F37+F41+F45+F49+F51+F55+F59+F61+F69+F73+F75+F79+F89+F91+F93+F95+F97+F99+F101+F103+F109+F111)</f>
        <v>0</v>
      </c>
    </row>
    <row r="5" spans="1:10">
      <c r="A5" s="72" t="s">
        <v>252</v>
      </c>
      <c r="B5" s="24" t="s">
        <v>253</v>
      </c>
      <c r="H5" s="597" t="s">
        <v>309</v>
      </c>
      <c r="I5" s="72"/>
    </row>
    <row r="6" spans="1:10">
      <c r="A6" s="72"/>
      <c r="B6" s="24"/>
      <c r="H6" s="531" t="s">
        <v>1376</v>
      </c>
      <c r="I6" s="648">
        <f>SUM(F105+F107)</f>
        <v>0</v>
      </c>
    </row>
    <row r="7" spans="1:10" s="89" customFormat="1">
      <c r="A7" s="104" t="s">
        <v>254</v>
      </c>
      <c r="B7" s="105"/>
      <c r="C7" s="106"/>
      <c r="D7" s="107"/>
      <c r="E7" s="106"/>
      <c r="F7" s="108"/>
      <c r="H7" s="598" t="s">
        <v>1456</v>
      </c>
      <c r="I7" s="72"/>
    </row>
    <row r="8" spans="1:10" s="163" customFormat="1" ht="16.5" customHeight="1">
      <c r="A8" s="1192" t="s">
        <v>255</v>
      </c>
      <c r="B8" s="1193"/>
      <c r="C8" s="1193"/>
      <c r="D8" s="1193"/>
      <c r="E8" s="1193"/>
      <c r="F8" s="1194"/>
      <c r="H8" s="599" t="s">
        <v>1457</v>
      </c>
      <c r="I8" s="39"/>
    </row>
    <row r="9" spans="1:10" s="163" customFormat="1" ht="12.75" customHeight="1">
      <c r="A9" s="1222" t="s">
        <v>256</v>
      </c>
      <c r="B9" s="1223"/>
      <c r="C9" s="1223"/>
      <c r="D9" s="1223"/>
      <c r="E9" s="1223"/>
      <c r="F9" s="1224"/>
      <c r="H9" s="600" t="s">
        <v>1458</v>
      </c>
      <c r="I9" s="649">
        <v>0</v>
      </c>
    </row>
    <row r="10" spans="1:10" s="163" customFormat="1" ht="15" customHeight="1">
      <c r="A10" s="1222" t="s">
        <v>257</v>
      </c>
      <c r="B10" s="1223"/>
      <c r="C10" s="1223"/>
      <c r="D10" s="1223"/>
      <c r="E10" s="1223"/>
      <c r="F10" s="1224"/>
      <c r="H10" s="601" t="s">
        <v>1459</v>
      </c>
      <c r="I10" s="39"/>
    </row>
    <row r="11" spans="1:10" s="163" customFormat="1" ht="27" customHeight="1">
      <c r="A11" s="1222" t="s">
        <v>258</v>
      </c>
      <c r="B11" s="1223"/>
      <c r="C11" s="1223"/>
      <c r="D11" s="1223"/>
      <c r="E11" s="1223"/>
      <c r="F11" s="1224"/>
      <c r="H11" s="474" t="s">
        <v>1460</v>
      </c>
      <c r="I11" s="649">
        <f>SUM(F65+F83+F85+F115)</f>
        <v>0</v>
      </c>
    </row>
    <row r="12" spans="1:10" s="163" customFormat="1">
      <c r="A12" s="1222" t="s">
        <v>259</v>
      </c>
      <c r="B12" s="1223"/>
      <c r="C12" s="1223"/>
      <c r="D12" s="1223"/>
      <c r="E12" s="1223"/>
      <c r="F12" s="1224"/>
      <c r="H12" s="1016" t="s">
        <v>2444</v>
      </c>
      <c r="I12" s="1025">
        <f>SUM(F113+F117+F27+F31+F39+F43+F47+F53+F57+F63+F67+F71+F77+F81)</f>
        <v>0</v>
      </c>
    </row>
    <row r="13" spans="1:10" s="163" customFormat="1" ht="15.75" customHeight="1">
      <c r="A13" s="1225" t="s">
        <v>260</v>
      </c>
      <c r="B13" s="1226"/>
      <c r="C13" s="1226"/>
      <c r="D13" s="1226"/>
      <c r="E13" s="1226"/>
      <c r="F13" s="1227"/>
      <c r="H13" s="1158" t="s">
        <v>2486</v>
      </c>
      <c r="I13" s="1025">
        <f>SUM(I4+I6+I9+I11)</f>
        <v>0</v>
      </c>
    </row>
    <row r="14" spans="1:10" s="89" customFormat="1" ht="15">
      <c r="A14" s="164" t="s">
        <v>261</v>
      </c>
      <c r="B14" s="165"/>
      <c r="C14" s="166"/>
      <c r="D14" s="167"/>
      <c r="E14" s="166"/>
      <c r="F14" s="168"/>
    </row>
    <row r="15" spans="1:10" s="170" customFormat="1" ht="14.25" customHeight="1">
      <c r="A15" s="1192" t="s">
        <v>262</v>
      </c>
      <c r="B15" s="1193"/>
      <c r="C15" s="1193"/>
      <c r="D15" s="1193"/>
      <c r="E15" s="1193"/>
      <c r="F15" s="1194"/>
      <c r="G15" s="169"/>
      <c r="H15" s="169"/>
      <c r="I15" s="169"/>
      <c r="J15" s="169"/>
    </row>
    <row r="16" spans="1:10" s="170" customFormat="1" ht="39" customHeight="1">
      <c r="A16" s="1195" t="s">
        <v>263</v>
      </c>
      <c r="B16" s="1196"/>
      <c r="C16" s="1196"/>
      <c r="D16" s="1196"/>
      <c r="E16" s="1196"/>
      <c r="F16" s="1197"/>
      <c r="G16" s="169"/>
      <c r="H16" s="169"/>
      <c r="I16" s="169"/>
      <c r="J16" s="169"/>
    </row>
    <row r="17" spans="1:10" s="170" customFormat="1" ht="27.75" customHeight="1">
      <c r="A17" s="1195" t="s">
        <v>264</v>
      </c>
      <c r="B17" s="1228"/>
      <c r="C17" s="1228"/>
      <c r="D17" s="1228"/>
      <c r="E17" s="1228"/>
      <c r="F17" s="1229"/>
      <c r="G17" s="169"/>
      <c r="H17" s="169"/>
      <c r="I17" s="169"/>
      <c r="J17" s="169"/>
    </row>
    <row r="18" spans="1:10" s="151" customFormat="1" ht="15" customHeight="1">
      <c r="A18" s="1195" t="s">
        <v>265</v>
      </c>
      <c r="B18" s="1230"/>
      <c r="C18" s="1230"/>
      <c r="D18" s="1230"/>
      <c r="E18" s="1230"/>
      <c r="F18" s="1231"/>
      <c r="G18" s="171"/>
      <c r="H18" s="171"/>
      <c r="I18" s="171"/>
      <c r="J18" s="171"/>
    </row>
    <row r="19" spans="1:10" s="170" customFormat="1" ht="13.5">
      <c r="A19" s="1201" t="s">
        <v>266</v>
      </c>
      <c r="B19" s="1232"/>
      <c r="C19" s="1232"/>
      <c r="D19" s="1232"/>
      <c r="E19" s="1232"/>
      <c r="F19" s="1233"/>
      <c r="G19" s="169"/>
      <c r="H19" s="169"/>
      <c r="I19" s="169"/>
      <c r="J19" s="169"/>
    </row>
    <row r="20" spans="1:10">
      <c r="A20" s="72"/>
      <c r="B20" s="24"/>
    </row>
    <row r="21" spans="1:10">
      <c r="A21" s="72"/>
      <c r="B21" s="24"/>
    </row>
    <row r="23" spans="1:10" s="24" customFormat="1" ht="17.25" thickBot="1">
      <c r="A23" s="74"/>
      <c r="B23" s="75" t="s">
        <v>96</v>
      </c>
      <c r="C23" s="95" t="s">
        <v>139</v>
      </c>
      <c r="D23" s="95" t="s">
        <v>97</v>
      </c>
      <c r="E23" s="95" t="s">
        <v>98</v>
      </c>
      <c r="F23" s="95" t="s">
        <v>99</v>
      </c>
    </row>
    <row r="24" spans="1:10" s="124" customFormat="1" ht="13.5" thickTop="1">
      <c r="A24" s="146"/>
      <c r="C24" s="148"/>
      <c r="D24" s="148"/>
      <c r="E24" s="148"/>
      <c r="F24" s="148"/>
    </row>
    <row r="25" spans="1:10" s="82" customFormat="1" ht="80.25" customHeight="1">
      <c r="A25" s="567" t="s">
        <v>267</v>
      </c>
      <c r="B25" s="568" t="s">
        <v>548</v>
      </c>
      <c r="C25" s="569" t="s">
        <v>101</v>
      </c>
      <c r="D25" s="570">
        <v>1566</v>
      </c>
      <c r="E25" s="571">
        <v>0</v>
      </c>
      <c r="F25" s="571">
        <f>E25*D25</f>
        <v>0</v>
      </c>
    </row>
    <row r="26" spans="1:10" s="82" customFormat="1" ht="12.75">
      <c r="A26" s="255"/>
      <c r="B26" s="41"/>
      <c r="C26" s="41"/>
      <c r="D26" s="41"/>
      <c r="E26" s="41"/>
      <c r="F26" s="41"/>
    </row>
    <row r="27" spans="1:10" s="82" customFormat="1" ht="80.25" customHeight="1">
      <c r="A27" s="1014" t="s">
        <v>2458</v>
      </c>
      <c r="B27" s="568" t="s">
        <v>548</v>
      </c>
      <c r="C27" s="569" t="s">
        <v>101</v>
      </c>
      <c r="D27" s="570">
        <v>99</v>
      </c>
      <c r="E27" s="571">
        <v>0</v>
      </c>
      <c r="F27" s="571">
        <f>E27*D27</f>
        <v>0</v>
      </c>
    </row>
    <row r="28" spans="1:10" s="82" customFormat="1" ht="12.75">
      <c r="A28" s="255"/>
      <c r="B28" s="41"/>
      <c r="C28" s="41"/>
      <c r="D28" s="41"/>
      <c r="E28" s="41"/>
      <c r="F28" s="41"/>
    </row>
    <row r="29" spans="1:10" s="82" customFormat="1" ht="74.25" customHeight="1">
      <c r="A29" s="567" t="s">
        <v>268</v>
      </c>
      <c r="B29" s="568" t="s">
        <v>549</v>
      </c>
      <c r="C29" s="569" t="s">
        <v>101</v>
      </c>
      <c r="D29" s="570">
        <v>1506</v>
      </c>
      <c r="E29" s="571">
        <v>0</v>
      </c>
      <c r="F29" s="571">
        <f>E29*D29</f>
        <v>0</v>
      </c>
    </row>
    <row r="30" spans="1:10" s="82" customFormat="1" ht="12.75">
      <c r="A30" s="255"/>
      <c r="B30" s="41"/>
      <c r="C30" s="41"/>
      <c r="D30" s="41"/>
      <c r="E30" s="41"/>
      <c r="F30" s="41"/>
    </row>
    <row r="31" spans="1:10" s="82" customFormat="1" ht="74.25" customHeight="1">
      <c r="A31" s="1014" t="s">
        <v>2459</v>
      </c>
      <c r="B31" s="568" t="s">
        <v>549</v>
      </c>
      <c r="C31" s="569" t="s">
        <v>101</v>
      </c>
      <c r="D31" s="570">
        <v>99</v>
      </c>
      <c r="E31" s="571">
        <v>0</v>
      </c>
      <c r="F31" s="571">
        <f>E31*D31</f>
        <v>0</v>
      </c>
    </row>
    <row r="32" spans="1:10" s="82" customFormat="1" ht="12.75">
      <c r="A32" s="255"/>
      <c r="B32" s="41"/>
      <c r="C32" s="41"/>
      <c r="D32" s="41"/>
      <c r="E32" s="41"/>
      <c r="F32" s="41"/>
    </row>
    <row r="33" spans="1:6" s="82" customFormat="1" ht="77.25" customHeight="1">
      <c r="A33" s="567" t="s">
        <v>269</v>
      </c>
      <c r="B33" s="568" t="s">
        <v>550</v>
      </c>
      <c r="C33" s="569" t="s">
        <v>101</v>
      </c>
      <c r="D33" s="570">
        <v>50</v>
      </c>
      <c r="E33" s="571">
        <v>0</v>
      </c>
      <c r="F33" s="571">
        <f>E33*D33</f>
        <v>0</v>
      </c>
    </row>
    <row r="34" spans="1:6" s="82" customFormat="1" ht="12.75">
      <c r="A34" s="255"/>
      <c r="B34" s="41"/>
      <c r="C34" s="41"/>
      <c r="D34" s="41"/>
      <c r="E34" s="41"/>
      <c r="F34" s="41"/>
    </row>
    <row r="35" spans="1:6" s="82" customFormat="1" ht="77.25" customHeight="1">
      <c r="A35" s="567" t="s">
        <v>270</v>
      </c>
      <c r="B35" s="568" t="s">
        <v>647</v>
      </c>
      <c r="C35" s="569" t="s">
        <v>101</v>
      </c>
      <c r="D35" s="570">
        <v>6.5</v>
      </c>
      <c r="E35" s="571">
        <v>0</v>
      </c>
      <c r="F35" s="571">
        <f>E35*D35</f>
        <v>0</v>
      </c>
    </row>
    <row r="36" spans="1:6" s="82" customFormat="1" ht="12.75">
      <c r="A36" s="255"/>
      <c r="B36" s="41"/>
      <c r="C36" s="41"/>
      <c r="D36" s="41"/>
      <c r="E36" s="41"/>
      <c r="F36" s="41"/>
    </row>
    <row r="37" spans="1:6" s="82" customFormat="1" ht="77.25" customHeight="1">
      <c r="A37" s="567" t="s">
        <v>271</v>
      </c>
      <c r="B37" s="568" t="s">
        <v>558</v>
      </c>
      <c r="C37" s="569" t="s">
        <v>101</v>
      </c>
      <c r="D37" s="570">
        <v>1506</v>
      </c>
      <c r="E37" s="571">
        <v>0</v>
      </c>
      <c r="F37" s="571">
        <f>E37*D37</f>
        <v>0</v>
      </c>
    </row>
    <row r="38" spans="1:6" s="82" customFormat="1" ht="12.75">
      <c r="A38" s="255"/>
      <c r="B38" s="41"/>
      <c r="C38" s="41"/>
      <c r="D38" s="41"/>
      <c r="E38" s="41"/>
      <c r="F38" s="41"/>
    </row>
    <row r="39" spans="1:6" s="82" customFormat="1" ht="77.25" customHeight="1">
      <c r="A39" s="1014" t="s">
        <v>2460</v>
      </c>
      <c r="B39" s="568" t="s">
        <v>558</v>
      </c>
      <c r="C39" s="569" t="s">
        <v>101</v>
      </c>
      <c r="D39" s="570">
        <v>99</v>
      </c>
      <c r="E39" s="571">
        <v>0</v>
      </c>
      <c r="F39" s="571">
        <f>E39*D39</f>
        <v>0</v>
      </c>
    </row>
    <row r="40" spans="1:6" s="82" customFormat="1" ht="12.75">
      <c r="A40" s="255"/>
      <c r="B40" s="41"/>
      <c r="C40" s="41"/>
      <c r="D40" s="41"/>
      <c r="E40" s="41"/>
      <c r="F40" s="41"/>
    </row>
    <row r="41" spans="1:6" s="82" customFormat="1" ht="72.75" customHeight="1">
      <c r="A41" s="567" t="s">
        <v>272</v>
      </c>
      <c r="B41" s="568" t="s">
        <v>551</v>
      </c>
      <c r="C41" s="569" t="s">
        <v>101</v>
      </c>
      <c r="D41" s="570">
        <v>1566</v>
      </c>
      <c r="E41" s="571">
        <v>0</v>
      </c>
      <c r="F41" s="571">
        <f>E41*D41</f>
        <v>0</v>
      </c>
    </row>
    <row r="42" spans="1:6" s="82" customFormat="1" ht="12.75">
      <c r="A42" s="255"/>
      <c r="B42" s="41"/>
      <c r="C42" s="41"/>
      <c r="D42" s="41"/>
      <c r="E42" s="41"/>
      <c r="F42" s="41"/>
    </row>
    <row r="43" spans="1:6" s="82" customFormat="1" ht="72.75" customHeight="1">
      <c r="A43" s="1014" t="s">
        <v>2461</v>
      </c>
      <c r="B43" s="568" t="s">
        <v>551</v>
      </c>
      <c r="C43" s="569" t="s">
        <v>101</v>
      </c>
      <c r="D43" s="570">
        <v>99</v>
      </c>
      <c r="E43" s="571">
        <v>0</v>
      </c>
      <c r="F43" s="571">
        <f>E43*D43</f>
        <v>0</v>
      </c>
    </row>
    <row r="44" spans="1:6" s="82" customFormat="1" ht="12.75">
      <c r="A44" s="255"/>
      <c r="B44" s="41"/>
      <c r="C44" s="41"/>
      <c r="D44" s="41"/>
      <c r="E44" s="41"/>
      <c r="F44" s="41"/>
    </row>
    <row r="45" spans="1:6" s="82" customFormat="1" ht="134.25" customHeight="1">
      <c r="A45" s="567" t="s">
        <v>273</v>
      </c>
      <c r="B45" s="568" t="s">
        <v>562</v>
      </c>
      <c r="C45" s="569" t="s">
        <v>101</v>
      </c>
      <c r="D45" s="570">
        <v>1694</v>
      </c>
      <c r="E45" s="571">
        <v>0</v>
      </c>
      <c r="F45" s="571">
        <f>E45*D45</f>
        <v>0</v>
      </c>
    </row>
    <row r="46" spans="1:6" s="82" customFormat="1" ht="12.75">
      <c r="A46" s="255"/>
      <c r="B46" s="41"/>
      <c r="C46" s="41"/>
      <c r="D46" s="41"/>
      <c r="E46" s="41"/>
      <c r="F46" s="41"/>
    </row>
    <row r="47" spans="1:6" s="82" customFormat="1" ht="134.25" customHeight="1">
      <c r="A47" s="1014" t="s">
        <v>2462</v>
      </c>
      <c r="B47" s="568" t="s">
        <v>562</v>
      </c>
      <c r="C47" s="569" t="s">
        <v>101</v>
      </c>
      <c r="D47" s="570">
        <v>110</v>
      </c>
      <c r="E47" s="571">
        <v>0</v>
      </c>
      <c r="F47" s="571">
        <f>E47*D47</f>
        <v>0</v>
      </c>
    </row>
    <row r="48" spans="1:6" s="82" customFormat="1" ht="12.75">
      <c r="A48" s="255"/>
      <c r="B48" s="41"/>
      <c r="C48" s="41"/>
      <c r="D48" s="41"/>
      <c r="E48" s="41"/>
      <c r="F48" s="41"/>
    </row>
    <row r="49" spans="1:6" s="82" customFormat="1" ht="134.25" customHeight="1">
      <c r="A49" s="567" t="s">
        <v>274</v>
      </c>
      <c r="B49" s="568" t="s">
        <v>648</v>
      </c>
      <c r="C49" s="569" t="s">
        <v>101</v>
      </c>
      <c r="D49" s="570">
        <v>8</v>
      </c>
      <c r="E49" s="571">
        <v>0</v>
      </c>
      <c r="F49" s="571">
        <f>E49*D49</f>
        <v>0</v>
      </c>
    </row>
    <row r="50" spans="1:6" s="82" customFormat="1" ht="12.75">
      <c r="A50" s="255"/>
      <c r="B50" s="41"/>
      <c r="C50" s="41"/>
      <c r="D50" s="41"/>
      <c r="E50" s="41"/>
      <c r="F50" s="41"/>
    </row>
    <row r="51" spans="1:6" s="82" customFormat="1" ht="80.25" customHeight="1">
      <c r="A51" s="567" t="s">
        <v>275</v>
      </c>
      <c r="B51" s="568" t="s">
        <v>554</v>
      </c>
      <c r="C51" s="569" t="s">
        <v>101</v>
      </c>
      <c r="D51" s="570">
        <v>1566</v>
      </c>
      <c r="E51" s="571">
        <v>0</v>
      </c>
      <c r="F51" s="571">
        <f>E51*D51</f>
        <v>0</v>
      </c>
    </row>
    <row r="52" spans="1:6" s="82" customFormat="1" ht="12.75">
      <c r="A52" s="255"/>
      <c r="B52" s="41"/>
      <c r="C52" s="41"/>
      <c r="D52" s="41"/>
      <c r="E52" s="41"/>
      <c r="F52" s="41"/>
    </row>
    <row r="53" spans="1:6" s="82" customFormat="1" ht="80.25" customHeight="1">
      <c r="A53" s="1014" t="s">
        <v>2463</v>
      </c>
      <c r="B53" s="568" t="s">
        <v>554</v>
      </c>
      <c r="C53" s="569" t="s">
        <v>101</v>
      </c>
      <c r="D53" s="570">
        <v>99</v>
      </c>
      <c r="E53" s="571">
        <v>0</v>
      </c>
      <c r="F53" s="571">
        <f>E53*D53</f>
        <v>0</v>
      </c>
    </row>
    <row r="54" spans="1:6" s="82" customFormat="1" ht="12.75">
      <c r="A54" s="255"/>
      <c r="B54" s="41"/>
      <c r="C54" s="41"/>
      <c r="D54" s="41"/>
      <c r="E54" s="41"/>
      <c r="F54" s="41"/>
    </row>
    <row r="55" spans="1:6" s="82" customFormat="1" ht="156.75" customHeight="1">
      <c r="A55" s="567" t="s">
        <v>276</v>
      </c>
      <c r="B55" s="568" t="s">
        <v>555</v>
      </c>
      <c r="C55" s="569" t="s">
        <v>109</v>
      </c>
      <c r="D55" s="570">
        <v>24</v>
      </c>
      <c r="E55" s="571">
        <v>0</v>
      </c>
      <c r="F55" s="571">
        <f>E55*D55</f>
        <v>0</v>
      </c>
    </row>
    <row r="56" spans="1:6" s="82" customFormat="1" ht="12.75">
      <c r="A56" s="255"/>
      <c r="B56" s="41"/>
      <c r="C56" s="41"/>
      <c r="D56" s="41"/>
      <c r="E56" s="41"/>
      <c r="F56" s="41"/>
    </row>
    <row r="57" spans="1:6" s="82" customFormat="1" ht="156.75" customHeight="1">
      <c r="A57" s="1014" t="s">
        <v>2464</v>
      </c>
      <c r="B57" s="568" t="s">
        <v>555</v>
      </c>
      <c r="C57" s="569" t="s">
        <v>109</v>
      </c>
      <c r="D57" s="570">
        <v>1</v>
      </c>
      <c r="E57" s="571">
        <v>0</v>
      </c>
      <c r="F57" s="571">
        <f>E57*D57</f>
        <v>0</v>
      </c>
    </row>
    <row r="58" spans="1:6" s="82" customFormat="1" ht="12.75">
      <c r="A58" s="255"/>
      <c r="B58" s="41"/>
      <c r="C58" s="41"/>
      <c r="D58" s="41"/>
      <c r="E58" s="41"/>
      <c r="F58" s="41"/>
    </row>
    <row r="59" spans="1:6" s="82" customFormat="1" ht="93.75" customHeight="1">
      <c r="A59" s="567" t="s">
        <v>277</v>
      </c>
      <c r="B59" s="568" t="s">
        <v>556</v>
      </c>
      <c r="C59" s="569" t="s">
        <v>109</v>
      </c>
      <c r="D59" s="570">
        <v>7</v>
      </c>
      <c r="E59" s="571">
        <v>0</v>
      </c>
      <c r="F59" s="571">
        <f>E59*D59</f>
        <v>0</v>
      </c>
    </row>
    <row r="60" spans="1:6" s="82" customFormat="1" ht="12.75">
      <c r="A60" s="255"/>
      <c r="B60" s="41"/>
      <c r="C60" s="41"/>
      <c r="D60" s="41"/>
      <c r="E60" s="41"/>
      <c r="F60" s="41"/>
    </row>
    <row r="61" spans="1:6" s="82" customFormat="1" ht="69.75" customHeight="1">
      <c r="A61" s="567" t="s">
        <v>278</v>
      </c>
      <c r="B61" s="568" t="s">
        <v>2487</v>
      </c>
      <c r="C61" s="569" t="s">
        <v>107</v>
      </c>
      <c r="D61" s="570">
        <v>125</v>
      </c>
      <c r="E61" s="571">
        <v>0</v>
      </c>
      <c r="F61" s="571">
        <f>E61*D61</f>
        <v>0</v>
      </c>
    </row>
    <row r="62" spans="1:6" s="82" customFormat="1" ht="12.75">
      <c r="A62" s="255"/>
      <c r="B62" s="41"/>
      <c r="C62" s="41"/>
      <c r="D62" s="41"/>
      <c r="E62" s="41"/>
      <c r="F62" s="41"/>
    </row>
    <row r="63" spans="1:6" s="82" customFormat="1" ht="69.75" customHeight="1">
      <c r="A63" s="1014" t="s">
        <v>2466</v>
      </c>
      <c r="B63" s="568" t="s">
        <v>2487</v>
      </c>
      <c r="C63" s="569" t="s">
        <v>107</v>
      </c>
      <c r="D63" s="570">
        <v>8</v>
      </c>
      <c r="E63" s="571">
        <v>0</v>
      </c>
      <c r="F63" s="571">
        <f>E63*D63</f>
        <v>0</v>
      </c>
    </row>
    <row r="64" spans="1:6" s="82" customFormat="1" ht="12.75">
      <c r="A64" s="255"/>
      <c r="B64" s="41"/>
      <c r="C64" s="41"/>
      <c r="D64" s="41"/>
      <c r="E64" s="41"/>
      <c r="F64" s="41"/>
    </row>
    <row r="65" spans="1:6" s="82" customFormat="1" ht="81" customHeight="1">
      <c r="A65" s="245" t="s">
        <v>279</v>
      </c>
      <c r="B65" s="45" t="s">
        <v>557</v>
      </c>
      <c r="C65" s="116" t="s">
        <v>109</v>
      </c>
      <c r="D65" s="117">
        <v>17</v>
      </c>
      <c r="E65" s="246">
        <v>0</v>
      </c>
      <c r="F65" s="246">
        <f>E65*D65</f>
        <v>0</v>
      </c>
    </row>
    <row r="66" spans="1:6" s="82" customFormat="1" ht="12.75">
      <c r="A66" s="255"/>
      <c r="B66" s="41"/>
      <c r="C66" s="41"/>
      <c r="D66" s="41"/>
      <c r="E66" s="41"/>
      <c r="F66" s="41"/>
    </row>
    <row r="67" spans="1:6" s="82" customFormat="1" ht="81" customHeight="1">
      <c r="A67" s="1014" t="s">
        <v>2469</v>
      </c>
      <c r="B67" s="45" t="s">
        <v>557</v>
      </c>
      <c r="C67" s="116" t="s">
        <v>109</v>
      </c>
      <c r="D67" s="117">
        <v>1</v>
      </c>
      <c r="E67" s="246">
        <v>0</v>
      </c>
      <c r="F67" s="246">
        <f>E67*D67</f>
        <v>0</v>
      </c>
    </row>
    <row r="68" spans="1:6" s="82" customFormat="1" ht="12.75">
      <c r="A68" s="255"/>
      <c r="B68" s="41"/>
      <c r="C68" s="41"/>
      <c r="D68" s="41"/>
      <c r="E68" s="41"/>
      <c r="F68" s="41"/>
    </row>
    <row r="69" spans="1:6" s="82" customFormat="1" ht="77.25" customHeight="1">
      <c r="A69" s="567" t="s">
        <v>280</v>
      </c>
      <c r="B69" s="568" t="s">
        <v>559</v>
      </c>
      <c r="C69" s="569" t="s">
        <v>101</v>
      </c>
      <c r="D69" s="570">
        <v>152</v>
      </c>
      <c r="E69" s="571">
        <v>0</v>
      </c>
      <c r="F69" s="571">
        <f>E69*D69</f>
        <v>0</v>
      </c>
    </row>
    <row r="70" spans="1:6" s="82" customFormat="1" ht="12.75">
      <c r="A70" s="255"/>
      <c r="B70" s="41"/>
      <c r="C70" s="41"/>
      <c r="D70" s="41"/>
      <c r="E70" s="41"/>
      <c r="F70" s="41"/>
    </row>
    <row r="71" spans="1:6" s="82" customFormat="1" ht="77.25" customHeight="1">
      <c r="A71" s="1014" t="s">
        <v>2467</v>
      </c>
      <c r="B71" s="568" t="s">
        <v>559</v>
      </c>
      <c r="C71" s="569" t="s">
        <v>101</v>
      </c>
      <c r="D71" s="570">
        <v>8</v>
      </c>
      <c r="E71" s="571">
        <v>0</v>
      </c>
      <c r="F71" s="571">
        <f>E71*D71</f>
        <v>0</v>
      </c>
    </row>
    <row r="72" spans="1:6" s="82" customFormat="1" ht="12.75">
      <c r="A72" s="255"/>
      <c r="B72" s="41"/>
      <c r="C72" s="41"/>
      <c r="D72" s="41"/>
      <c r="E72" s="41"/>
      <c r="F72" s="41"/>
    </row>
    <row r="73" spans="1:6" s="82" customFormat="1" ht="92.25" customHeight="1">
      <c r="A73" s="567" t="s">
        <v>592</v>
      </c>
      <c r="B73" s="568" t="s">
        <v>651</v>
      </c>
      <c r="C73" s="569" t="s">
        <v>101</v>
      </c>
      <c r="D73" s="570">
        <v>3.2</v>
      </c>
      <c r="E73" s="571">
        <v>0</v>
      </c>
      <c r="F73" s="571">
        <f>E73*D73</f>
        <v>0</v>
      </c>
    </row>
    <row r="74" spans="1:6" s="82" customFormat="1" ht="12.75">
      <c r="A74" s="255"/>
      <c r="B74" s="41"/>
      <c r="C74" s="41"/>
      <c r="D74" s="41"/>
      <c r="E74" s="41"/>
      <c r="F74" s="41"/>
    </row>
    <row r="75" spans="1:6" s="82" customFormat="1" ht="45" customHeight="1">
      <c r="A75" s="567" t="s">
        <v>649</v>
      </c>
      <c r="B75" s="568" t="s">
        <v>560</v>
      </c>
      <c r="C75" s="569" t="s">
        <v>101</v>
      </c>
      <c r="D75" s="570">
        <v>217</v>
      </c>
      <c r="E75" s="571">
        <v>0</v>
      </c>
      <c r="F75" s="571">
        <f>E75*D75</f>
        <v>0</v>
      </c>
    </row>
    <row r="76" spans="1:6" s="82" customFormat="1" ht="12.75">
      <c r="A76" s="255"/>
      <c r="B76" s="41"/>
      <c r="C76" s="41"/>
      <c r="D76" s="41"/>
      <c r="E76" s="41"/>
      <c r="F76" s="41"/>
    </row>
    <row r="77" spans="1:6" s="82" customFormat="1" ht="45" customHeight="1">
      <c r="A77" s="1014" t="s">
        <v>2468</v>
      </c>
      <c r="B77" s="568" t="s">
        <v>560</v>
      </c>
      <c r="C77" s="569" t="s">
        <v>101</v>
      </c>
      <c r="D77" s="570">
        <v>10</v>
      </c>
      <c r="E77" s="571">
        <v>0</v>
      </c>
      <c r="F77" s="571">
        <f>E77*D77</f>
        <v>0</v>
      </c>
    </row>
    <row r="78" spans="1:6" s="82" customFormat="1" ht="12.75">
      <c r="A78" s="255"/>
      <c r="B78" s="41"/>
      <c r="C78" s="41"/>
      <c r="D78" s="41"/>
      <c r="E78" s="41"/>
      <c r="F78" s="41"/>
    </row>
    <row r="79" spans="1:6" s="82" customFormat="1" ht="105.75" customHeight="1">
      <c r="A79" s="567" t="s">
        <v>650</v>
      </c>
      <c r="B79" s="568" t="s">
        <v>593</v>
      </c>
      <c r="C79" s="569" t="s">
        <v>103</v>
      </c>
      <c r="D79" s="570">
        <v>526</v>
      </c>
      <c r="E79" s="571">
        <v>0</v>
      </c>
      <c r="F79" s="571">
        <f>E79*D79</f>
        <v>0</v>
      </c>
    </row>
    <row r="80" spans="1:6" s="81" customFormat="1" ht="12.75">
      <c r="A80" s="77"/>
      <c r="B80" s="45"/>
      <c r="C80" s="96"/>
      <c r="D80" s="97"/>
      <c r="E80" s="99"/>
      <c r="F80" s="99"/>
    </row>
    <row r="81" spans="1:6" s="82" customFormat="1" ht="105.75" customHeight="1">
      <c r="A81" s="1014" t="s">
        <v>2465</v>
      </c>
      <c r="B81" s="568" t="s">
        <v>593</v>
      </c>
      <c r="C81" s="569" t="s">
        <v>103</v>
      </c>
      <c r="D81" s="570">
        <v>26</v>
      </c>
      <c r="E81" s="571">
        <v>0</v>
      </c>
      <c r="F81" s="571">
        <f>E81*D81</f>
        <v>0</v>
      </c>
    </row>
    <row r="82" spans="1:6" s="81" customFormat="1" ht="12.75">
      <c r="A82" s="77"/>
      <c r="B82" s="45"/>
      <c r="C82" s="96"/>
      <c r="D82" s="97"/>
      <c r="E82" s="99"/>
      <c r="F82" s="99"/>
    </row>
    <row r="83" spans="1:6" s="82" customFormat="1" ht="81.75" customHeight="1">
      <c r="A83" s="245" t="s">
        <v>652</v>
      </c>
      <c r="B83" s="45" t="s">
        <v>653</v>
      </c>
      <c r="C83" s="116" t="s">
        <v>103</v>
      </c>
      <c r="D83" s="117">
        <v>3</v>
      </c>
      <c r="E83" s="246">
        <v>0</v>
      </c>
      <c r="F83" s="246">
        <f>E83*D83</f>
        <v>0</v>
      </c>
    </row>
    <row r="84" spans="1:6" s="81" customFormat="1" ht="12.75">
      <c r="A84" s="77"/>
      <c r="B84" s="45"/>
      <c r="C84" s="96"/>
      <c r="D84" s="97"/>
      <c r="E84" s="99"/>
      <c r="F84" s="99"/>
    </row>
    <row r="85" spans="1:6" s="82" customFormat="1" ht="30.75" customHeight="1">
      <c r="A85" s="77" t="s">
        <v>655</v>
      </c>
      <c r="B85" s="45" t="s">
        <v>654</v>
      </c>
      <c r="C85" s="78" t="s">
        <v>109</v>
      </c>
      <c r="D85" s="79">
        <v>2</v>
      </c>
      <c r="E85" s="80">
        <v>0</v>
      </c>
      <c r="F85" s="80">
        <f>E85*D85</f>
        <v>0</v>
      </c>
    </row>
    <row r="86" spans="1:6" s="124" customFormat="1" ht="12.75">
      <c r="A86" s="146"/>
      <c r="C86" s="148"/>
      <c r="D86" s="148"/>
      <c r="E86" s="148"/>
      <c r="F86" s="148"/>
    </row>
    <row r="87" spans="1:6" s="82" customFormat="1" ht="12.75">
      <c r="A87" s="255"/>
      <c r="B87" s="41"/>
      <c r="C87" s="41"/>
      <c r="D87" s="41"/>
      <c r="E87" s="41"/>
      <c r="F87" s="41"/>
    </row>
    <row r="88" spans="1:6" s="82" customFormat="1" ht="12.75">
      <c r="A88" s="255"/>
      <c r="B88" s="41"/>
      <c r="C88" s="41"/>
      <c r="D88" s="41"/>
      <c r="E88" s="41"/>
      <c r="F88" s="41"/>
    </row>
    <row r="89" spans="1:6" s="82" customFormat="1" ht="53.25" customHeight="1">
      <c r="A89" s="567" t="s">
        <v>656</v>
      </c>
      <c r="B89" s="568" t="s">
        <v>704</v>
      </c>
      <c r="C89" s="569" t="s">
        <v>101</v>
      </c>
      <c r="D89" s="570">
        <v>17</v>
      </c>
      <c r="E89" s="571">
        <v>0</v>
      </c>
      <c r="F89" s="571">
        <f>E89*D89</f>
        <v>0</v>
      </c>
    </row>
    <row r="90" spans="1:6" s="82" customFormat="1" ht="12.75">
      <c r="A90" s="255"/>
      <c r="B90" s="41"/>
      <c r="C90" s="41"/>
      <c r="D90" s="41"/>
      <c r="E90" s="41"/>
      <c r="F90" s="41"/>
    </row>
    <row r="91" spans="1:6" s="82" customFormat="1" ht="93" customHeight="1">
      <c r="A91" s="567" t="s">
        <v>668</v>
      </c>
      <c r="B91" s="568" t="s">
        <v>706</v>
      </c>
      <c r="C91" s="569" t="s">
        <v>101</v>
      </c>
      <c r="D91" s="570">
        <v>18</v>
      </c>
      <c r="E91" s="571">
        <v>0</v>
      </c>
      <c r="F91" s="571">
        <f>E91*D91</f>
        <v>0</v>
      </c>
    </row>
    <row r="92" spans="1:6" s="82" customFormat="1" ht="12.75">
      <c r="A92" s="255"/>
      <c r="B92" s="41"/>
      <c r="C92" s="41"/>
      <c r="D92" s="41"/>
      <c r="E92" s="41"/>
      <c r="F92" s="41"/>
    </row>
    <row r="93" spans="1:6" s="82" customFormat="1" ht="81" customHeight="1">
      <c r="A93" s="567" t="s">
        <v>669</v>
      </c>
      <c r="B93" s="568" t="s">
        <v>707</v>
      </c>
      <c r="C93" s="569" t="s">
        <v>101</v>
      </c>
      <c r="D93" s="570">
        <v>22.5</v>
      </c>
      <c r="E93" s="571">
        <v>0</v>
      </c>
      <c r="F93" s="571">
        <f>E93*D93</f>
        <v>0</v>
      </c>
    </row>
    <row r="94" spans="1:6" s="82" customFormat="1" ht="12.75">
      <c r="A94" s="255"/>
      <c r="B94" s="41"/>
      <c r="C94" s="41"/>
      <c r="D94" s="41"/>
      <c r="E94" s="41"/>
      <c r="F94" s="41"/>
    </row>
    <row r="95" spans="1:6" s="82" customFormat="1" ht="106.5" customHeight="1">
      <c r="A95" s="567" t="s">
        <v>670</v>
      </c>
      <c r="B95" s="568" t="s">
        <v>708</v>
      </c>
      <c r="C95" s="569" t="s">
        <v>101</v>
      </c>
      <c r="D95" s="570">
        <v>22.5</v>
      </c>
      <c r="E95" s="571">
        <v>0</v>
      </c>
      <c r="F95" s="571">
        <f>E95*D95</f>
        <v>0</v>
      </c>
    </row>
    <row r="96" spans="1:6" s="81" customFormat="1" ht="12.75" customHeight="1">
      <c r="A96" s="245"/>
      <c r="B96" s="45"/>
      <c r="C96" s="116"/>
      <c r="D96" s="117"/>
      <c r="E96" s="246"/>
      <c r="F96" s="246"/>
    </row>
    <row r="97" spans="1:6" s="82" customFormat="1" ht="53.25" customHeight="1">
      <c r="A97" s="567" t="s">
        <v>671</v>
      </c>
      <c r="B97" s="568" t="s">
        <v>705</v>
      </c>
      <c r="C97" s="569" t="s">
        <v>101</v>
      </c>
      <c r="D97" s="570">
        <v>5</v>
      </c>
      <c r="E97" s="571">
        <v>0</v>
      </c>
      <c r="F97" s="571">
        <f>E97*D97</f>
        <v>0</v>
      </c>
    </row>
    <row r="98" spans="1:6" s="82" customFormat="1" ht="12.75">
      <c r="A98" s="255"/>
      <c r="B98" s="41"/>
      <c r="C98" s="41"/>
      <c r="D98" s="41"/>
      <c r="E98" s="41"/>
      <c r="F98" s="41"/>
    </row>
    <row r="99" spans="1:6" s="82" customFormat="1" ht="93" customHeight="1">
      <c r="A99" s="567" t="s">
        <v>672</v>
      </c>
      <c r="B99" s="568" t="s">
        <v>709</v>
      </c>
      <c r="C99" s="569" t="s">
        <v>101</v>
      </c>
      <c r="D99" s="570">
        <v>5</v>
      </c>
      <c r="E99" s="571">
        <v>0</v>
      </c>
      <c r="F99" s="571">
        <f>E99*D99</f>
        <v>0</v>
      </c>
    </row>
    <row r="100" spans="1:6" s="82" customFormat="1" ht="12.75">
      <c r="A100" s="255"/>
      <c r="B100" s="41"/>
      <c r="C100" s="41"/>
      <c r="D100" s="41"/>
      <c r="E100" s="41"/>
      <c r="F100" s="41"/>
    </row>
    <row r="101" spans="1:6" s="82" customFormat="1" ht="81" customHeight="1">
      <c r="A101" s="567" t="s">
        <v>673</v>
      </c>
      <c r="B101" s="568" t="s">
        <v>711</v>
      </c>
      <c r="C101" s="569" t="s">
        <v>101</v>
      </c>
      <c r="D101" s="570">
        <v>7.5</v>
      </c>
      <c r="E101" s="571">
        <v>0</v>
      </c>
      <c r="F101" s="571">
        <f>E101*D101</f>
        <v>0</v>
      </c>
    </row>
    <row r="102" spans="1:6" s="82" customFormat="1" ht="12.75">
      <c r="A102" s="255"/>
      <c r="B102" s="41"/>
      <c r="C102" s="41"/>
      <c r="D102" s="41"/>
      <c r="E102" s="41"/>
      <c r="F102" s="41"/>
    </row>
    <row r="103" spans="1:6" s="82" customFormat="1" ht="106.5" customHeight="1">
      <c r="A103" s="567" t="s">
        <v>674</v>
      </c>
      <c r="B103" s="568" t="s">
        <v>710</v>
      </c>
      <c r="C103" s="569" t="s">
        <v>101</v>
      </c>
      <c r="D103" s="570">
        <v>7.5</v>
      </c>
      <c r="E103" s="571">
        <v>0</v>
      </c>
      <c r="F103" s="571">
        <f>E103*D103</f>
        <v>0</v>
      </c>
    </row>
    <row r="104" spans="1:6" s="81" customFormat="1" ht="12.75" customHeight="1">
      <c r="A104" s="245"/>
      <c r="B104" s="45"/>
      <c r="C104" s="116"/>
      <c r="D104" s="117"/>
      <c r="E104" s="246"/>
      <c r="F104" s="246"/>
    </row>
    <row r="105" spans="1:6" s="82" customFormat="1" ht="69" customHeight="1">
      <c r="A105" s="643" t="s">
        <v>675</v>
      </c>
      <c r="B105" s="644" t="s">
        <v>715</v>
      </c>
      <c r="C105" s="645" t="s">
        <v>101</v>
      </c>
      <c r="D105" s="646">
        <v>2</v>
      </c>
      <c r="E105" s="647">
        <v>0</v>
      </c>
      <c r="F105" s="647">
        <f>E105*D105</f>
        <v>0</v>
      </c>
    </row>
    <row r="106" spans="1:6" s="82" customFormat="1" ht="12.75">
      <c r="A106" s="255"/>
      <c r="B106" s="41"/>
      <c r="C106" s="41"/>
      <c r="D106" s="41"/>
      <c r="E106" s="41"/>
      <c r="F106" s="41"/>
    </row>
    <row r="107" spans="1:6" s="82" customFormat="1" ht="105.75" customHeight="1">
      <c r="A107" s="643" t="s">
        <v>676</v>
      </c>
      <c r="B107" s="644" t="s">
        <v>714</v>
      </c>
      <c r="C107" s="645" t="s">
        <v>101</v>
      </c>
      <c r="D107" s="646">
        <v>2.5</v>
      </c>
      <c r="E107" s="647">
        <v>0</v>
      </c>
      <c r="F107" s="647">
        <f>E107*D107</f>
        <v>0</v>
      </c>
    </row>
    <row r="108" spans="1:6" s="82" customFormat="1" ht="12.75">
      <c r="A108" s="255"/>
      <c r="B108" s="41"/>
      <c r="C108" s="41"/>
      <c r="D108" s="41"/>
      <c r="E108" s="41"/>
      <c r="F108" s="41"/>
    </row>
    <row r="109" spans="1:6" s="82" customFormat="1" ht="66" customHeight="1">
      <c r="A109" s="567" t="s">
        <v>677</v>
      </c>
      <c r="B109" s="568" t="s">
        <v>716</v>
      </c>
      <c r="C109" s="569" t="s">
        <v>109</v>
      </c>
      <c r="D109" s="570">
        <v>0</v>
      </c>
      <c r="E109" s="571">
        <v>0</v>
      </c>
      <c r="F109" s="571">
        <f>E109*D109</f>
        <v>0</v>
      </c>
    </row>
    <row r="110" spans="1:6" s="82" customFormat="1" ht="12.75">
      <c r="A110" s="146"/>
      <c r="B110" s="294"/>
      <c r="C110" s="78"/>
      <c r="D110" s="79"/>
      <c r="E110" s="80"/>
      <c r="F110" s="80"/>
    </row>
    <row r="111" spans="1:6" s="82" customFormat="1" ht="133.5" customHeight="1">
      <c r="A111" s="567" t="s">
        <v>698</v>
      </c>
      <c r="B111" s="568" t="s">
        <v>2441</v>
      </c>
      <c r="C111" s="569" t="s">
        <v>101</v>
      </c>
      <c r="D111" s="570">
        <v>4</v>
      </c>
      <c r="E111" s="571">
        <v>0</v>
      </c>
      <c r="F111" s="571">
        <f>E111*D111</f>
        <v>0</v>
      </c>
    </row>
    <row r="112" spans="1:6" s="82" customFormat="1" ht="12.75" customHeight="1">
      <c r="A112" s="656"/>
      <c r="B112" s="657"/>
      <c r="C112" s="658"/>
      <c r="D112" s="680"/>
      <c r="E112" s="659"/>
      <c r="F112" s="659"/>
    </row>
    <row r="113" spans="1:6" s="82" customFormat="1" ht="133.5" customHeight="1">
      <c r="A113" s="1014" t="s">
        <v>699</v>
      </c>
      <c r="B113" s="568" t="s">
        <v>2441</v>
      </c>
      <c r="C113" s="569" t="s">
        <v>101</v>
      </c>
      <c r="D113" s="570">
        <v>1</v>
      </c>
      <c r="E113" s="571">
        <v>0</v>
      </c>
      <c r="F113" s="571">
        <f>E113*D113</f>
        <v>0</v>
      </c>
    </row>
    <row r="114" spans="1:6" s="82" customFormat="1" ht="12.75" customHeight="1">
      <c r="A114" s="656"/>
      <c r="B114" s="657"/>
      <c r="C114" s="658"/>
      <c r="D114" s="680"/>
      <c r="E114" s="659"/>
      <c r="F114" s="659"/>
    </row>
    <row r="115" spans="1:6" s="82" customFormat="1" ht="122.25" customHeight="1">
      <c r="A115" s="656" t="s">
        <v>700</v>
      </c>
      <c r="B115" s="657" t="s">
        <v>2438</v>
      </c>
      <c r="C115" s="658" t="s">
        <v>103</v>
      </c>
      <c r="D115" s="680">
        <v>70</v>
      </c>
      <c r="E115" s="659">
        <v>0</v>
      </c>
      <c r="F115" s="659">
        <f>E115*D115</f>
        <v>0</v>
      </c>
    </row>
    <row r="116" spans="1:6" s="82" customFormat="1" ht="12.75">
      <c r="A116" s="255"/>
      <c r="B116" s="41"/>
      <c r="C116" s="41"/>
      <c r="D116" s="41"/>
      <c r="E116" s="41"/>
      <c r="F116" s="41"/>
    </row>
    <row r="117" spans="1:6" s="82" customFormat="1" ht="122.25" customHeight="1">
      <c r="A117" s="1014" t="s">
        <v>2506</v>
      </c>
      <c r="B117" s="657" t="s">
        <v>2438</v>
      </c>
      <c r="C117" s="658" t="s">
        <v>103</v>
      </c>
      <c r="D117" s="680">
        <v>20</v>
      </c>
      <c r="E117" s="659">
        <v>0</v>
      </c>
      <c r="F117" s="659">
        <f>E117*D117</f>
        <v>0</v>
      </c>
    </row>
    <row r="118" spans="1:6" s="82" customFormat="1" ht="13.5" thickBot="1">
      <c r="A118" s="255"/>
      <c r="B118" s="41"/>
      <c r="C118" s="41"/>
      <c r="D118" s="41"/>
      <c r="E118" s="41"/>
      <c r="F118" s="41"/>
    </row>
    <row r="119" spans="1:6" s="24" customFormat="1" ht="17.25" thickBot="1">
      <c r="A119" s="84"/>
      <c r="B119" s="1221" t="s">
        <v>281</v>
      </c>
      <c r="C119" s="1221"/>
      <c r="D119" s="1221"/>
      <c r="E119" s="1221"/>
      <c r="F119" s="102">
        <f>SUM(F25:F117)</f>
        <v>0</v>
      </c>
    </row>
    <row r="120" spans="1:6" s="81" customFormat="1" ht="13.5" thickTop="1">
      <c r="A120" s="82"/>
    </row>
    <row r="121" spans="1:6" s="81" customFormat="1" ht="12.75">
      <c r="A121" s="82"/>
    </row>
  </sheetData>
  <sheetProtection selectLockedCells="1" selectUnlockedCells="1"/>
  <mergeCells count="12">
    <mergeCell ref="B119:E119"/>
    <mergeCell ref="A8:F8"/>
    <mergeCell ref="A9:F9"/>
    <mergeCell ref="A10:F10"/>
    <mergeCell ref="A11:F11"/>
    <mergeCell ref="A12:F12"/>
    <mergeCell ref="A13:F13"/>
    <mergeCell ref="A15:F15"/>
    <mergeCell ref="A16:F16"/>
    <mergeCell ref="A17:F17"/>
    <mergeCell ref="A18:F18"/>
    <mergeCell ref="A19:F19"/>
  </mergeCells>
  <pageMargins left="0.78740157480314965" right="0.39370078740157483" top="0.98425196850393704" bottom="0.98425196850393704" header="0.51181102362204722" footer="0.51181102362204722"/>
  <pageSetup paperSize="9" firstPageNumber="0" orientation="portrait" r:id="rId1"/>
  <headerFooter alignWithMargins="0">
    <oddHeader>&amp;L&amp;"Calibri,Krepko"&amp;9&amp;UObjekt: Večnamenska športna dvorana
Prežihova 1, 9520 Gornja Radgona&amp;R&amp;9POPIS OBRTNIŠKIH DEL
B/1.0 KROVSKO KLEPARSKA DELA</oddHeader>
    <oddFooter>&amp;LRekonstrukcija - OBSTOJEČI OBJEKT&amp;R&amp;P</oddFooter>
  </headerFooter>
  <colBreaks count="1" manualBreakCount="1">
    <brk id="6" max="114"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968ED2-02AD-4729-B6F2-99956BCD68F1}">
  <dimension ref="A1:J58"/>
  <sheetViews>
    <sheetView view="pageBreakPreview" zoomScaleSheetLayoutView="100" workbookViewId="0">
      <selection activeCell="E54" sqref="E54"/>
    </sheetView>
  </sheetViews>
  <sheetFormatPr defaultRowHeight="16.5"/>
  <cols>
    <col min="1" max="1" width="7.140625" style="47" customWidth="1"/>
    <col min="2" max="2" width="39.42578125" style="1" customWidth="1"/>
    <col min="3" max="3" width="8.28515625" style="1" customWidth="1"/>
    <col min="4" max="4" width="11" style="1" customWidth="1"/>
    <col min="5" max="6" width="12.140625" style="1" customWidth="1"/>
    <col min="7" max="7" width="9.140625" style="1" hidden="1" customWidth="1"/>
    <col min="8" max="8" width="28.7109375" style="1" hidden="1" customWidth="1"/>
    <col min="9" max="9" width="19.28515625" style="1" hidden="1" customWidth="1"/>
    <col min="10" max="10" width="9.140625" style="1" hidden="1" customWidth="1"/>
    <col min="11" max="11" width="9.140625" style="1"/>
    <col min="12" max="12" width="7.140625" style="1" customWidth="1"/>
    <col min="13" max="256" width="9.140625" style="1"/>
    <col min="257" max="257" width="7.140625" style="1" customWidth="1"/>
    <col min="258" max="258" width="39.42578125" style="1" customWidth="1"/>
    <col min="259" max="259" width="8.28515625" style="1" customWidth="1"/>
    <col min="260" max="260" width="11" style="1" customWidth="1"/>
    <col min="261" max="262" width="12.140625" style="1" customWidth="1"/>
    <col min="263" max="267" width="9.140625" style="1"/>
    <col min="268" max="268" width="7.140625" style="1" customWidth="1"/>
    <col min="269" max="512" width="9.140625" style="1"/>
    <col min="513" max="513" width="7.140625" style="1" customWidth="1"/>
    <col min="514" max="514" width="39.42578125" style="1" customWidth="1"/>
    <col min="515" max="515" width="8.28515625" style="1" customWidth="1"/>
    <col min="516" max="516" width="11" style="1" customWidth="1"/>
    <col min="517" max="518" width="12.140625" style="1" customWidth="1"/>
    <col min="519" max="523" width="9.140625" style="1"/>
    <col min="524" max="524" width="7.140625" style="1" customWidth="1"/>
    <col min="525" max="768" width="9.140625" style="1"/>
    <col min="769" max="769" width="7.140625" style="1" customWidth="1"/>
    <col min="770" max="770" width="39.42578125" style="1" customWidth="1"/>
    <col min="771" max="771" width="8.28515625" style="1" customWidth="1"/>
    <col min="772" max="772" width="11" style="1" customWidth="1"/>
    <col min="773" max="774" width="12.140625" style="1" customWidth="1"/>
    <col min="775" max="779" width="9.140625" style="1"/>
    <col min="780" max="780" width="7.140625" style="1" customWidth="1"/>
    <col min="781" max="1024" width="9.140625" style="1"/>
    <col min="1025" max="1025" width="7.140625" style="1" customWidth="1"/>
    <col min="1026" max="1026" width="39.42578125" style="1" customWidth="1"/>
    <col min="1027" max="1027" width="8.28515625" style="1" customWidth="1"/>
    <col min="1028" max="1028" width="11" style="1" customWidth="1"/>
    <col min="1029" max="1030" width="12.140625" style="1" customWidth="1"/>
    <col min="1031" max="1035" width="9.140625" style="1"/>
    <col min="1036" max="1036" width="7.140625" style="1" customWidth="1"/>
    <col min="1037" max="1280" width="9.140625" style="1"/>
    <col min="1281" max="1281" width="7.140625" style="1" customWidth="1"/>
    <col min="1282" max="1282" width="39.42578125" style="1" customWidth="1"/>
    <col min="1283" max="1283" width="8.28515625" style="1" customWidth="1"/>
    <col min="1284" max="1284" width="11" style="1" customWidth="1"/>
    <col min="1285" max="1286" width="12.140625" style="1" customWidth="1"/>
    <col min="1287" max="1291" width="9.140625" style="1"/>
    <col min="1292" max="1292" width="7.140625" style="1" customWidth="1"/>
    <col min="1293" max="1536" width="9.140625" style="1"/>
    <col min="1537" max="1537" width="7.140625" style="1" customWidth="1"/>
    <col min="1538" max="1538" width="39.42578125" style="1" customWidth="1"/>
    <col min="1539" max="1539" width="8.28515625" style="1" customWidth="1"/>
    <col min="1540" max="1540" width="11" style="1" customWidth="1"/>
    <col min="1541" max="1542" width="12.140625" style="1" customWidth="1"/>
    <col min="1543" max="1547" width="9.140625" style="1"/>
    <col min="1548" max="1548" width="7.140625" style="1" customWidth="1"/>
    <col min="1549" max="1792" width="9.140625" style="1"/>
    <col min="1793" max="1793" width="7.140625" style="1" customWidth="1"/>
    <col min="1794" max="1794" width="39.42578125" style="1" customWidth="1"/>
    <col min="1795" max="1795" width="8.28515625" style="1" customWidth="1"/>
    <col min="1796" max="1796" width="11" style="1" customWidth="1"/>
    <col min="1797" max="1798" width="12.140625" style="1" customWidth="1"/>
    <col min="1799" max="1803" width="9.140625" style="1"/>
    <col min="1804" max="1804" width="7.140625" style="1" customWidth="1"/>
    <col min="1805" max="2048" width="9.140625" style="1"/>
    <col min="2049" max="2049" width="7.140625" style="1" customWidth="1"/>
    <col min="2050" max="2050" width="39.42578125" style="1" customWidth="1"/>
    <col min="2051" max="2051" width="8.28515625" style="1" customWidth="1"/>
    <col min="2052" max="2052" width="11" style="1" customWidth="1"/>
    <col min="2053" max="2054" width="12.140625" style="1" customWidth="1"/>
    <col min="2055" max="2059" width="9.140625" style="1"/>
    <col min="2060" max="2060" width="7.140625" style="1" customWidth="1"/>
    <col min="2061" max="2304" width="9.140625" style="1"/>
    <col min="2305" max="2305" width="7.140625" style="1" customWidth="1"/>
    <col min="2306" max="2306" width="39.42578125" style="1" customWidth="1"/>
    <col min="2307" max="2307" width="8.28515625" style="1" customWidth="1"/>
    <col min="2308" max="2308" width="11" style="1" customWidth="1"/>
    <col min="2309" max="2310" width="12.140625" style="1" customWidth="1"/>
    <col min="2311" max="2315" width="9.140625" style="1"/>
    <col min="2316" max="2316" width="7.140625" style="1" customWidth="1"/>
    <col min="2317" max="2560" width="9.140625" style="1"/>
    <col min="2561" max="2561" width="7.140625" style="1" customWidth="1"/>
    <col min="2562" max="2562" width="39.42578125" style="1" customWidth="1"/>
    <col min="2563" max="2563" width="8.28515625" style="1" customWidth="1"/>
    <col min="2564" max="2564" width="11" style="1" customWidth="1"/>
    <col min="2565" max="2566" width="12.140625" style="1" customWidth="1"/>
    <col min="2567" max="2571" width="9.140625" style="1"/>
    <col min="2572" max="2572" width="7.140625" style="1" customWidth="1"/>
    <col min="2573" max="2816" width="9.140625" style="1"/>
    <col min="2817" max="2817" width="7.140625" style="1" customWidth="1"/>
    <col min="2818" max="2818" width="39.42578125" style="1" customWidth="1"/>
    <col min="2819" max="2819" width="8.28515625" style="1" customWidth="1"/>
    <col min="2820" max="2820" width="11" style="1" customWidth="1"/>
    <col min="2821" max="2822" width="12.140625" style="1" customWidth="1"/>
    <col min="2823" max="2827" width="9.140625" style="1"/>
    <col min="2828" max="2828" width="7.140625" style="1" customWidth="1"/>
    <col min="2829" max="3072" width="9.140625" style="1"/>
    <col min="3073" max="3073" width="7.140625" style="1" customWidth="1"/>
    <col min="3074" max="3074" width="39.42578125" style="1" customWidth="1"/>
    <col min="3075" max="3075" width="8.28515625" style="1" customWidth="1"/>
    <col min="3076" max="3076" width="11" style="1" customWidth="1"/>
    <col min="3077" max="3078" width="12.140625" style="1" customWidth="1"/>
    <col min="3079" max="3083" width="9.140625" style="1"/>
    <col min="3084" max="3084" width="7.140625" style="1" customWidth="1"/>
    <col min="3085" max="3328" width="9.140625" style="1"/>
    <col min="3329" max="3329" width="7.140625" style="1" customWidth="1"/>
    <col min="3330" max="3330" width="39.42578125" style="1" customWidth="1"/>
    <col min="3331" max="3331" width="8.28515625" style="1" customWidth="1"/>
    <col min="3332" max="3332" width="11" style="1" customWidth="1"/>
    <col min="3333" max="3334" width="12.140625" style="1" customWidth="1"/>
    <col min="3335" max="3339" width="9.140625" style="1"/>
    <col min="3340" max="3340" width="7.140625" style="1" customWidth="1"/>
    <col min="3341" max="3584" width="9.140625" style="1"/>
    <col min="3585" max="3585" width="7.140625" style="1" customWidth="1"/>
    <col min="3586" max="3586" width="39.42578125" style="1" customWidth="1"/>
    <col min="3587" max="3587" width="8.28515625" style="1" customWidth="1"/>
    <col min="3588" max="3588" width="11" style="1" customWidth="1"/>
    <col min="3589" max="3590" width="12.140625" style="1" customWidth="1"/>
    <col min="3591" max="3595" width="9.140625" style="1"/>
    <col min="3596" max="3596" width="7.140625" style="1" customWidth="1"/>
    <col min="3597" max="3840" width="9.140625" style="1"/>
    <col min="3841" max="3841" width="7.140625" style="1" customWidth="1"/>
    <col min="3842" max="3842" width="39.42578125" style="1" customWidth="1"/>
    <col min="3843" max="3843" width="8.28515625" style="1" customWidth="1"/>
    <col min="3844" max="3844" width="11" style="1" customWidth="1"/>
    <col min="3845" max="3846" width="12.140625" style="1" customWidth="1"/>
    <col min="3847" max="3851" width="9.140625" style="1"/>
    <col min="3852" max="3852" width="7.140625" style="1" customWidth="1"/>
    <col min="3853" max="4096" width="9.140625" style="1"/>
    <col min="4097" max="4097" width="7.140625" style="1" customWidth="1"/>
    <col min="4098" max="4098" width="39.42578125" style="1" customWidth="1"/>
    <col min="4099" max="4099" width="8.28515625" style="1" customWidth="1"/>
    <col min="4100" max="4100" width="11" style="1" customWidth="1"/>
    <col min="4101" max="4102" width="12.140625" style="1" customWidth="1"/>
    <col min="4103" max="4107" width="9.140625" style="1"/>
    <col min="4108" max="4108" width="7.140625" style="1" customWidth="1"/>
    <col min="4109" max="4352" width="9.140625" style="1"/>
    <col min="4353" max="4353" width="7.140625" style="1" customWidth="1"/>
    <col min="4354" max="4354" width="39.42578125" style="1" customWidth="1"/>
    <col min="4355" max="4355" width="8.28515625" style="1" customWidth="1"/>
    <col min="4356" max="4356" width="11" style="1" customWidth="1"/>
    <col min="4357" max="4358" width="12.140625" style="1" customWidth="1"/>
    <col min="4359" max="4363" width="9.140625" style="1"/>
    <col min="4364" max="4364" width="7.140625" style="1" customWidth="1"/>
    <col min="4365" max="4608" width="9.140625" style="1"/>
    <col min="4609" max="4609" width="7.140625" style="1" customWidth="1"/>
    <col min="4610" max="4610" width="39.42578125" style="1" customWidth="1"/>
    <col min="4611" max="4611" width="8.28515625" style="1" customWidth="1"/>
    <col min="4612" max="4612" width="11" style="1" customWidth="1"/>
    <col min="4613" max="4614" width="12.140625" style="1" customWidth="1"/>
    <col min="4615" max="4619" width="9.140625" style="1"/>
    <col min="4620" max="4620" width="7.140625" style="1" customWidth="1"/>
    <col min="4621" max="4864" width="9.140625" style="1"/>
    <col min="4865" max="4865" width="7.140625" style="1" customWidth="1"/>
    <col min="4866" max="4866" width="39.42578125" style="1" customWidth="1"/>
    <col min="4867" max="4867" width="8.28515625" style="1" customWidth="1"/>
    <col min="4868" max="4868" width="11" style="1" customWidth="1"/>
    <col min="4869" max="4870" width="12.140625" style="1" customWidth="1"/>
    <col min="4871" max="4875" width="9.140625" style="1"/>
    <col min="4876" max="4876" width="7.140625" style="1" customWidth="1"/>
    <col min="4877" max="5120" width="9.140625" style="1"/>
    <col min="5121" max="5121" width="7.140625" style="1" customWidth="1"/>
    <col min="5122" max="5122" width="39.42578125" style="1" customWidth="1"/>
    <col min="5123" max="5123" width="8.28515625" style="1" customWidth="1"/>
    <col min="5124" max="5124" width="11" style="1" customWidth="1"/>
    <col min="5125" max="5126" width="12.140625" style="1" customWidth="1"/>
    <col min="5127" max="5131" width="9.140625" style="1"/>
    <col min="5132" max="5132" width="7.140625" style="1" customWidth="1"/>
    <col min="5133" max="5376" width="9.140625" style="1"/>
    <col min="5377" max="5377" width="7.140625" style="1" customWidth="1"/>
    <col min="5378" max="5378" width="39.42578125" style="1" customWidth="1"/>
    <col min="5379" max="5379" width="8.28515625" style="1" customWidth="1"/>
    <col min="5380" max="5380" width="11" style="1" customWidth="1"/>
    <col min="5381" max="5382" width="12.140625" style="1" customWidth="1"/>
    <col min="5383" max="5387" width="9.140625" style="1"/>
    <col min="5388" max="5388" width="7.140625" style="1" customWidth="1"/>
    <col min="5389" max="5632" width="9.140625" style="1"/>
    <col min="5633" max="5633" width="7.140625" style="1" customWidth="1"/>
    <col min="5634" max="5634" width="39.42578125" style="1" customWidth="1"/>
    <col min="5635" max="5635" width="8.28515625" style="1" customWidth="1"/>
    <col min="5636" max="5636" width="11" style="1" customWidth="1"/>
    <col min="5637" max="5638" width="12.140625" style="1" customWidth="1"/>
    <col min="5639" max="5643" width="9.140625" style="1"/>
    <col min="5644" max="5644" width="7.140625" style="1" customWidth="1"/>
    <col min="5645" max="5888" width="9.140625" style="1"/>
    <col min="5889" max="5889" width="7.140625" style="1" customWidth="1"/>
    <col min="5890" max="5890" width="39.42578125" style="1" customWidth="1"/>
    <col min="5891" max="5891" width="8.28515625" style="1" customWidth="1"/>
    <col min="5892" max="5892" width="11" style="1" customWidth="1"/>
    <col min="5893" max="5894" width="12.140625" style="1" customWidth="1"/>
    <col min="5895" max="5899" width="9.140625" style="1"/>
    <col min="5900" max="5900" width="7.140625" style="1" customWidth="1"/>
    <col min="5901" max="6144" width="9.140625" style="1"/>
    <col min="6145" max="6145" width="7.140625" style="1" customWidth="1"/>
    <col min="6146" max="6146" width="39.42578125" style="1" customWidth="1"/>
    <col min="6147" max="6147" width="8.28515625" style="1" customWidth="1"/>
    <col min="6148" max="6148" width="11" style="1" customWidth="1"/>
    <col min="6149" max="6150" width="12.140625" style="1" customWidth="1"/>
    <col min="6151" max="6155" width="9.140625" style="1"/>
    <col min="6156" max="6156" width="7.140625" style="1" customWidth="1"/>
    <col min="6157" max="6400" width="9.140625" style="1"/>
    <col min="6401" max="6401" width="7.140625" style="1" customWidth="1"/>
    <col min="6402" max="6402" width="39.42578125" style="1" customWidth="1"/>
    <col min="6403" max="6403" width="8.28515625" style="1" customWidth="1"/>
    <col min="6404" max="6404" width="11" style="1" customWidth="1"/>
    <col min="6405" max="6406" width="12.140625" style="1" customWidth="1"/>
    <col min="6407" max="6411" width="9.140625" style="1"/>
    <col min="6412" max="6412" width="7.140625" style="1" customWidth="1"/>
    <col min="6413" max="6656" width="9.140625" style="1"/>
    <col min="6657" max="6657" width="7.140625" style="1" customWidth="1"/>
    <col min="6658" max="6658" width="39.42578125" style="1" customWidth="1"/>
    <col min="6659" max="6659" width="8.28515625" style="1" customWidth="1"/>
    <col min="6660" max="6660" width="11" style="1" customWidth="1"/>
    <col min="6661" max="6662" width="12.140625" style="1" customWidth="1"/>
    <col min="6663" max="6667" width="9.140625" style="1"/>
    <col min="6668" max="6668" width="7.140625" style="1" customWidth="1"/>
    <col min="6669" max="6912" width="9.140625" style="1"/>
    <col min="6913" max="6913" width="7.140625" style="1" customWidth="1"/>
    <col min="6914" max="6914" width="39.42578125" style="1" customWidth="1"/>
    <col min="6915" max="6915" width="8.28515625" style="1" customWidth="1"/>
    <col min="6916" max="6916" width="11" style="1" customWidth="1"/>
    <col min="6917" max="6918" width="12.140625" style="1" customWidth="1"/>
    <col min="6919" max="6923" width="9.140625" style="1"/>
    <col min="6924" max="6924" width="7.140625" style="1" customWidth="1"/>
    <col min="6925" max="7168" width="9.140625" style="1"/>
    <col min="7169" max="7169" width="7.140625" style="1" customWidth="1"/>
    <col min="7170" max="7170" width="39.42578125" style="1" customWidth="1"/>
    <col min="7171" max="7171" width="8.28515625" style="1" customWidth="1"/>
    <col min="7172" max="7172" width="11" style="1" customWidth="1"/>
    <col min="7173" max="7174" width="12.140625" style="1" customWidth="1"/>
    <col min="7175" max="7179" width="9.140625" style="1"/>
    <col min="7180" max="7180" width="7.140625" style="1" customWidth="1"/>
    <col min="7181" max="7424" width="9.140625" style="1"/>
    <col min="7425" max="7425" width="7.140625" style="1" customWidth="1"/>
    <col min="7426" max="7426" width="39.42578125" style="1" customWidth="1"/>
    <col min="7427" max="7427" width="8.28515625" style="1" customWidth="1"/>
    <col min="7428" max="7428" width="11" style="1" customWidth="1"/>
    <col min="7429" max="7430" width="12.140625" style="1" customWidth="1"/>
    <col min="7431" max="7435" width="9.140625" style="1"/>
    <col min="7436" max="7436" width="7.140625" style="1" customWidth="1"/>
    <col min="7437" max="7680" width="9.140625" style="1"/>
    <col min="7681" max="7681" width="7.140625" style="1" customWidth="1"/>
    <col min="7682" max="7682" width="39.42578125" style="1" customWidth="1"/>
    <col min="7683" max="7683" width="8.28515625" style="1" customWidth="1"/>
    <col min="7684" max="7684" width="11" style="1" customWidth="1"/>
    <col min="7685" max="7686" width="12.140625" style="1" customWidth="1"/>
    <col min="7687" max="7691" width="9.140625" style="1"/>
    <col min="7692" max="7692" width="7.140625" style="1" customWidth="1"/>
    <col min="7693" max="7936" width="9.140625" style="1"/>
    <col min="7937" max="7937" width="7.140625" style="1" customWidth="1"/>
    <col min="7938" max="7938" width="39.42578125" style="1" customWidth="1"/>
    <col min="7939" max="7939" width="8.28515625" style="1" customWidth="1"/>
    <col min="7940" max="7940" width="11" style="1" customWidth="1"/>
    <col min="7941" max="7942" width="12.140625" style="1" customWidth="1"/>
    <col min="7943" max="7947" width="9.140625" style="1"/>
    <col min="7948" max="7948" width="7.140625" style="1" customWidth="1"/>
    <col min="7949" max="8192" width="9.140625" style="1"/>
    <col min="8193" max="8193" width="7.140625" style="1" customWidth="1"/>
    <col min="8194" max="8194" width="39.42578125" style="1" customWidth="1"/>
    <col min="8195" max="8195" width="8.28515625" style="1" customWidth="1"/>
    <col min="8196" max="8196" width="11" style="1" customWidth="1"/>
    <col min="8197" max="8198" width="12.140625" style="1" customWidth="1"/>
    <col min="8199" max="8203" width="9.140625" style="1"/>
    <col min="8204" max="8204" width="7.140625" style="1" customWidth="1"/>
    <col min="8205" max="8448" width="9.140625" style="1"/>
    <col min="8449" max="8449" width="7.140625" style="1" customWidth="1"/>
    <col min="8450" max="8450" width="39.42578125" style="1" customWidth="1"/>
    <col min="8451" max="8451" width="8.28515625" style="1" customWidth="1"/>
    <col min="8452" max="8452" width="11" style="1" customWidth="1"/>
    <col min="8453" max="8454" width="12.140625" style="1" customWidth="1"/>
    <col min="8455" max="8459" width="9.140625" style="1"/>
    <col min="8460" max="8460" width="7.140625" style="1" customWidth="1"/>
    <col min="8461" max="8704" width="9.140625" style="1"/>
    <col min="8705" max="8705" width="7.140625" style="1" customWidth="1"/>
    <col min="8706" max="8706" width="39.42578125" style="1" customWidth="1"/>
    <col min="8707" max="8707" width="8.28515625" style="1" customWidth="1"/>
    <col min="8708" max="8708" width="11" style="1" customWidth="1"/>
    <col min="8709" max="8710" width="12.140625" style="1" customWidth="1"/>
    <col min="8711" max="8715" width="9.140625" style="1"/>
    <col min="8716" max="8716" width="7.140625" style="1" customWidth="1"/>
    <col min="8717" max="8960" width="9.140625" style="1"/>
    <col min="8961" max="8961" width="7.140625" style="1" customWidth="1"/>
    <col min="8962" max="8962" width="39.42578125" style="1" customWidth="1"/>
    <col min="8963" max="8963" width="8.28515625" style="1" customWidth="1"/>
    <col min="8964" max="8964" width="11" style="1" customWidth="1"/>
    <col min="8965" max="8966" width="12.140625" style="1" customWidth="1"/>
    <col min="8967" max="8971" width="9.140625" style="1"/>
    <col min="8972" max="8972" width="7.140625" style="1" customWidth="1"/>
    <col min="8973" max="9216" width="9.140625" style="1"/>
    <col min="9217" max="9217" width="7.140625" style="1" customWidth="1"/>
    <col min="9218" max="9218" width="39.42578125" style="1" customWidth="1"/>
    <col min="9219" max="9219" width="8.28515625" style="1" customWidth="1"/>
    <col min="9220" max="9220" width="11" style="1" customWidth="1"/>
    <col min="9221" max="9222" width="12.140625" style="1" customWidth="1"/>
    <col min="9223" max="9227" width="9.140625" style="1"/>
    <col min="9228" max="9228" width="7.140625" style="1" customWidth="1"/>
    <col min="9229" max="9472" width="9.140625" style="1"/>
    <col min="9473" max="9473" width="7.140625" style="1" customWidth="1"/>
    <col min="9474" max="9474" width="39.42578125" style="1" customWidth="1"/>
    <col min="9475" max="9475" width="8.28515625" style="1" customWidth="1"/>
    <col min="9476" max="9476" width="11" style="1" customWidth="1"/>
    <col min="9477" max="9478" width="12.140625" style="1" customWidth="1"/>
    <col min="9479" max="9483" width="9.140625" style="1"/>
    <col min="9484" max="9484" width="7.140625" style="1" customWidth="1"/>
    <col min="9485" max="9728" width="9.140625" style="1"/>
    <col min="9729" max="9729" width="7.140625" style="1" customWidth="1"/>
    <col min="9730" max="9730" width="39.42578125" style="1" customWidth="1"/>
    <col min="9731" max="9731" width="8.28515625" style="1" customWidth="1"/>
    <col min="9732" max="9732" width="11" style="1" customWidth="1"/>
    <col min="9733" max="9734" width="12.140625" style="1" customWidth="1"/>
    <col min="9735" max="9739" width="9.140625" style="1"/>
    <col min="9740" max="9740" width="7.140625" style="1" customWidth="1"/>
    <col min="9741" max="9984" width="9.140625" style="1"/>
    <col min="9985" max="9985" width="7.140625" style="1" customWidth="1"/>
    <col min="9986" max="9986" width="39.42578125" style="1" customWidth="1"/>
    <col min="9987" max="9987" width="8.28515625" style="1" customWidth="1"/>
    <col min="9988" max="9988" width="11" style="1" customWidth="1"/>
    <col min="9989" max="9990" width="12.140625" style="1" customWidth="1"/>
    <col min="9991" max="9995" width="9.140625" style="1"/>
    <col min="9996" max="9996" width="7.140625" style="1" customWidth="1"/>
    <col min="9997" max="10240" width="9.140625" style="1"/>
    <col min="10241" max="10241" width="7.140625" style="1" customWidth="1"/>
    <col min="10242" max="10242" width="39.42578125" style="1" customWidth="1"/>
    <col min="10243" max="10243" width="8.28515625" style="1" customWidth="1"/>
    <col min="10244" max="10244" width="11" style="1" customWidth="1"/>
    <col min="10245" max="10246" width="12.140625" style="1" customWidth="1"/>
    <col min="10247" max="10251" width="9.140625" style="1"/>
    <col min="10252" max="10252" width="7.140625" style="1" customWidth="1"/>
    <col min="10253" max="10496" width="9.140625" style="1"/>
    <col min="10497" max="10497" width="7.140625" style="1" customWidth="1"/>
    <col min="10498" max="10498" width="39.42578125" style="1" customWidth="1"/>
    <col min="10499" max="10499" width="8.28515625" style="1" customWidth="1"/>
    <col min="10500" max="10500" width="11" style="1" customWidth="1"/>
    <col min="10501" max="10502" width="12.140625" style="1" customWidth="1"/>
    <col min="10503" max="10507" width="9.140625" style="1"/>
    <col min="10508" max="10508" width="7.140625" style="1" customWidth="1"/>
    <col min="10509" max="10752" width="9.140625" style="1"/>
    <col min="10753" max="10753" width="7.140625" style="1" customWidth="1"/>
    <col min="10754" max="10754" width="39.42578125" style="1" customWidth="1"/>
    <col min="10755" max="10755" width="8.28515625" style="1" customWidth="1"/>
    <col min="10756" max="10756" width="11" style="1" customWidth="1"/>
    <col min="10757" max="10758" width="12.140625" style="1" customWidth="1"/>
    <col min="10759" max="10763" width="9.140625" style="1"/>
    <col min="10764" max="10764" width="7.140625" style="1" customWidth="1"/>
    <col min="10765" max="11008" width="9.140625" style="1"/>
    <col min="11009" max="11009" width="7.140625" style="1" customWidth="1"/>
    <col min="11010" max="11010" width="39.42578125" style="1" customWidth="1"/>
    <col min="11011" max="11011" width="8.28515625" style="1" customWidth="1"/>
    <col min="11012" max="11012" width="11" style="1" customWidth="1"/>
    <col min="11013" max="11014" width="12.140625" style="1" customWidth="1"/>
    <col min="11015" max="11019" width="9.140625" style="1"/>
    <col min="11020" max="11020" width="7.140625" style="1" customWidth="1"/>
    <col min="11021" max="11264" width="9.140625" style="1"/>
    <col min="11265" max="11265" width="7.140625" style="1" customWidth="1"/>
    <col min="11266" max="11266" width="39.42578125" style="1" customWidth="1"/>
    <col min="11267" max="11267" width="8.28515625" style="1" customWidth="1"/>
    <col min="11268" max="11268" width="11" style="1" customWidth="1"/>
    <col min="11269" max="11270" width="12.140625" style="1" customWidth="1"/>
    <col min="11271" max="11275" width="9.140625" style="1"/>
    <col min="11276" max="11276" width="7.140625" style="1" customWidth="1"/>
    <col min="11277" max="11520" width="9.140625" style="1"/>
    <col min="11521" max="11521" width="7.140625" style="1" customWidth="1"/>
    <col min="11522" max="11522" width="39.42578125" style="1" customWidth="1"/>
    <col min="11523" max="11523" width="8.28515625" style="1" customWidth="1"/>
    <col min="11524" max="11524" width="11" style="1" customWidth="1"/>
    <col min="11525" max="11526" width="12.140625" style="1" customWidth="1"/>
    <col min="11527" max="11531" width="9.140625" style="1"/>
    <col min="11532" max="11532" width="7.140625" style="1" customWidth="1"/>
    <col min="11533" max="11776" width="9.140625" style="1"/>
    <col min="11777" max="11777" width="7.140625" style="1" customWidth="1"/>
    <col min="11778" max="11778" width="39.42578125" style="1" customWidth="1"/>
    <col min="11779" max="11779" width="8.28515625" style="1" customWidth="1"/>
    <col min="11780" max="11780" width="11" style="1" customWidth="1"/>
    <col min="11781" max="11782" width="12.140625" style="1" customWidth="1"/>
    <col min="11783" max="11787" width="9.140625" style="1"/>
    <col min="11788" max="11788" width="7.140625" style="1" customWidth="1"/>
    <col min="11789" max="12032" width="9.140625" style="1"/>
    <col min="12033" max="12033" width="7.140625" style="1" customWidth="1"/>
    <col min="12034" max="12034" width="39.42578125" style="1" customWidth="1"/>
    <col min="12035" max="12035" width="8.28515625" style="1" customWidth="1"/>
    <col min="12036" max="12036" width="11" style="1" customWidth="1"/>
    <col min="12037" max="12038" width="12.140625" style="1" customWidth="1"/>
    <col min="12039" max="12043" width="9.140625" style="1"/>
    <col min="12044" max="12044" width="7.140625" style="1" customWidth="1"/>
    <col min="12045" max="12288" width="9.140625" style="1"/>
    <col min="12289" max="12289" width="7.140625" style="1" customWidth="1"/>
    <col min="12290" max="12290" width="39.42578125" style="1" customWidth="1"/>
    <col min="12291" max="12291" width="8.28515625" style="1" customWidth="1"/>
    <col min="12292" max="12292" width="11" style="1" customWidth="1"/>
    <col min="12293" max="12294" width="12.140625" style="1" customWidth="1"/>
    <col min="12295" max="12299" width="9.140625" style="1"/>
    <col min="12300" max="12300" width="7.140625" style="1" customWidth="1"/>
    <col min="12301" max="12544" width="9.140625" style="1"/>
    <col min="12545" max="12545" width="7.140625" style="1" customWidth="1"/>
    <col min="12546" max="12546" width="39.42578125" style="1" customWidth="1"/>
    <col min="12547" max="12547" width="8.28515625" style="1" customWidth="1"/>
    <col min="12548" max="12548" width="11" style="1" customWidth="1"/>
    <col min="12549" max="12550" width="12.140625" style="1" customWidth="1"/>
    <col min="12551" max="12555" width="9.140625" style="1"/>
    <col min="12556" max="12556" width="7.140625" style="1" customWidth="1"/>
    <col min="12557" max="12800" width="9.140625" style="1"/>
    <col min="12801" max="12801" width="7.140625" style="1" customWidth="1"/>
    <col min="12802" max="12802" width="39.42578125" style="1" customWidth="1"/>
    <col min="12803" max="12803" width="8.28515625" style="1" customWidth="1"/>
    <col min="12804" max="12804" width="11" style="1" customWidth="1"/>
    <col min="12805" max="12806" width="12.140625" style="1" customWidth="1"/>
    <col min="12807" max="12811" width="9.140625" style="1"/>
    <col min="12812" max="12812" width="7.140625" style="1" customWidth="1"/>
    <col min="12813" max="13056" width="9.140625" style="1"/>
    <col min="13057" max="13057" width="7.140625" style="1" customWidth="1"/>
    <col min="13058" max="13058" width="39.42578125" style="1" customWidth="1"/>
    <col min="13059" max="13059" width="8.28515625" style="1" customWidth="1"/>
    <col min="13060" max="13060" width="11" style="1" customWidth="1"/>
    <col min="13061" max="13062" width="12.140625" style="1" customWidth="1"/>
    <col min="13063" max="13067" width="9.140625" style="1"/>
    <col min="13068" max="13068" width="7.140625" style="1" customWidth="1"/>
    <col min="13069" max="13312" width="9.140625" style="1"/>
    <col min="13313" max="13313" width="7.140625" style="1" customWidth="1"/>
    <col min="13314" max="13314" width="39.42578125" style="1" customWidth="1"/>
    <col min="13315" max="13315" width="8.28515625" style="1" customWidth="1"/>
    <col min="13316" max="13316" width="11" style="1" customWidth="1"/>
    <col min="13317" max="13318" width="12.140625" style="1" customWidth="1"/>
    <col min="13319" max="13323" width="9.140625" style="1"/>
    <col min="13324" max="13324" width="7.140625" style="1" customWidth="1"/>
    <col min="13325" max="13568" width="9.140625" style="1"/>
    <col min="13569" max="13569" width="7.140625" style="1" customWidth="1"/>
    <col min="13570" max="13570" width="39.42578125" style="1" customWidth="1"/>
    <col min="13571" max="13571" width="8.28515625" style="1" customWidth="1"/>
    <col min="13572" max="13572" width="11" style="1" customWidth="1"/>
    <col min="13573" max="13574" width="12.140625" style="1" customWidth="1"/>
    <col min="13575" max="13579" width="9.140625" style="1"/>
    <col min="13580" max="13580" width="7.140625" style="1" customWidth="1"/>
    <col min="13581" max="13824" width="9.140625" style="1"/>
    <col min="13825" max="13825" width="7.140625" style="1" customWidth="1"/>
    <col min="13826" max="13826" width="39.42578125" style="1" customWidth="1"/>
    <col min="13827" max="13827" width="8.28515625" style="1" customWidth="1"/>
    <col min="13828" max="13828" width="11" style="1" customWidth="1"/>
    <col min="13829" max="13830" width="12.140625" style="1" customWidth="1"/>
    <col min="13831" max="13835" width="9.140625" style="1"/>
    <col min="13836" max="13836" width="7.140625" style="1" customWidth="1"/>
    <col min="13837" max="14080" width="9.140625" style="1"/>
    <col min="14081" max="14081" width="7.140625" style="1" customWidth="1"/>
    <col min="14082" max="14082" width="39.42578125" style="1" customWidth="1"/>
    <col min="14083" max="14083" width="8.28515625" style="1" customWidth="1"/>
    <col min="14084" max="14084" width="11" style="1" customWidth="1"/>
    <col min="14085" max="14086" width="12.140625" style="1" customWidth="1"/>
    <col min="14087" max="14091" width="9.140625" style="1"/>
    <col min="14092" max="14092" width="7.140625" style="1" customWidth="1"/>
    <col min="14093" max="14336" width="9.140625" style="1"/>
    <col min="14337" max="14337" width="7.140625" style="1" customWidth="1"/>
    <col min="14338" max="14338" width="39.42578125" style="1" customWidth="1"/>
    <col min="14339" max="14339" width="8.28515625" style="1" customWidth="1"/>
    <col min="14340" max="14340" width="11" style="1" customWidth="1"/>
    <col min="14341" max="14342" width="12.140625" style="1" customWidth="1"/>
    <col min="14343" max="14347" width="9.140625" style="1"/>
    <col min="14348" max="14348" width="7.140625" style="1" customWidth="1"/>
    <col min="14349" max="14592" width="9.140625" style="1"/>
    <col min="14593" max="14593" width="7.140625" style="1" customWidth="1"/>
    <col min="14594" max="14594" width="39.42578125" style="1" customWidth="1"/>
    <col min="14595" max="14595" width="8.28515625" style="1" customWidth="1"/>
    <col min="14596" max="14596" width="11" style="1" customWidth="1"/>
    <col min="14597" max="14598" width="12.140625" style="1" customWidth="1"/>
    <col min="14599" max="14603" width="9.140625" style="1"/>
    <col min="14604" max="14604" width="7.140625" style="1" customWidth="1"/>
    <col min="14605" max="14848" width="9.140625" style="1"/>
    <col min="14849" max="14849" width="7.140625" style="1" customWidth="1"/>
    <col min="14850" max="14850" width="39.42578125" style="1" customWidth="1"/>
    <col min="14851" max="14851" width="8.28515625" style="1" customWidth="1"/>
    <col min="14852" max="14852" width="11" style="1" customWidth="1"/>
    <col min="14853" max="14854" width="12.140625" style="1" customWidth="1"/>
    <col min="14855" max="14859" width="9.140625" style="1"/>
    <col min="14860" max="14860" width="7.140625" style="1" customWidth="1"/>
    <col min="14861" max="15104" width="9.140625" style="1"/>
    <col min="15105" max="15105" width="7.140625" style="1" customWidth="1"/>
    <col min="15106" max="15106" width="39.42578125" style="1" customWidth="1"/>
    <col min="15107" max="15107" width="8.28515625" style="1" customWidth="1"/>
    <col min="15108" max="15108" width="11" style="1" customWidth="1"/>
    <col min="15109" max="15110" width="12.140625" style="1" customWidth="1"/>
    <col min="15111" max="15115" width="9.140625" style="1"/>
    <col min="15116" max="15116" width="7.140625" style="1" customWidth="1"/>
    <col min="15117" max="15360" width="9.140625" style="1"/>
    <col min="15361" max="15361" width="7.140625" style="1" customWidth="1"/>
    <col min="15362" max="15362" width="39.42578125" style="1" customWidth="1"/>
    <col min="15363" max="15363" width="8.28515625" style="1" customWidth="1"/>
    <col min="15364" max="15364" width="11" style="1" customWidth="1"/>
    <col min="15365" max="15366" width="12.140625" style="1" customWidth="1"/>
    <col min="15367" max="15371" width="9.140625" style="1"/>
    <col min="15372" max="15372" width="7.140625" style="1" customWidth="1"/>
    <col min="15373" max="15616" width="9.140625" style="1"/>
    <col min="15617" max="15617" width="7.140625" style="1" customWidth="1"/>
    <col min="15618" max="15618" width="39.42578125" style="1" customWidth="1"/>
    <col min="15619" max="15619" width="8.28515625" style="1" customWidth="1"/>
    <col min="15620" max="15620" width="11" style="1" customWidth="1"/>
    <col min="15621" max="15622" width="12.140625" style="1" customWidth="1"/>
    <col min="15623" max="15627" width="9.140625" style="1"/>
    <col min="15628" max="15628" width="7.140625" style="1" customWidth="1"/>
    <col min="15629" max="15872" width="9.140625" style="1"/>
    <col min="15873" max="15873" width="7.140625" style="1" customWidth="1"/>
    <col min="15874" max="15874" width="39.42578125" style="1" customWidth="1"/>
    <col min="15875" max="15875" width="8.28515625" style="1" customWidth="1"/>
    <col min="15876" max="15876" width="11" style="1" customWidth="1"/>
    <col min="15877" max="15878" width="12.140625" style="1" customWidth="1"/>
    <col min="15879" max="15883" width="9.140625" style="1"/>
    <col min="15884" max="15884" width="7.140625" style="1" customWidth="1"/>
    <col min="15885" max="16128" width="9.140625" style="1"/>
    <col min="16129" max="16129" width="7.140625" style="1" customWidth="1"/>
    <col min="16130" max="16130" width="39.42578125" style="1" customWidth="1"/>
    <col min="16131" max="16131" width="8.28515625" style="1" customWidth="1"/>
    <col min="16132" max="16132" width="11" style="1" customWidth="1"/>
    <col min="16133" max="16134" width="12.140625" style="1" customWidth="1"/>
    <col min="16135" max="16139" width="9.140625" style="1"/>
    <col min="16140" max="16140" width="7.140625" style="1" customWidth="1"/>
    <col min="16141" max="16384" width="9.140625" style="1"/>
  </cols>
  <sheetData>
    <row r="1" spans="1:9">
      <c r="A1" s="72" t="s">
        <v>282</v>
      </c>
      <c r="B1" s="24" t="s">
        <v>283</v>
      </c>
    </row>
    <row r="2" spans="1:9">
      <c r="A2" s="72"/>
      <c r="B2" s="24"/>
      <c r="H2" s="595" t="s">
        <v>1453</v>
      </c>
      <c r="I2" s="491">
        <f>SUM(F35)</f>
        <v>0</v>
      </c>
    </row>
    <row r="3" spans="1:9">
      <c r="A3" s="72"/>
      <c r="B3" s="24"/>
      <c r="H3" s="596" t="s">
        <v>1454</v>
      </c>
      <c r="I3" s="24"/>
    </row>
    <row r="4" spans="1:9" s="24" customFormat="1" ht="17.25" thickBot="1">
      <c r="A4" s="74"/>
      <c r="B4" s="75" t="s">
        <v>96</v>
      </c>
      <c r="C4" s="95" t="s">
        <v>139</v>
      </c>
      <c r="D4" s="95" t="s">
        <v>97</v>
      </c>
      <c r="E4" s="95" t="s">
        <v>98</v>
      </c>
      <c r="F4" s="95" t="s">
        <v>99</v>
      </c>
      <c r="H4" s="529" t="s">
        <v>1455</v>
      </c>
      <c r="I4" s="491">
        <f>SUM(F46+F49)</f>
        <v>0</v>
      </c>
    </row>
    <row r="5" spans="1:9" s="81" customFormat="1" ht="17.25" thickTop="1">
      <c r="A5" s="77"/>
      <c r="B5" s="45"/>
      <c r="C5" s="96"/>
      <c r="D5" s="97"/>
      <c r="E5" s="99"/>
      <c r="F5" s="99"/>
      <c r="H5" s="597" t="s">
        <v>309</v>
      </c>
      <c r="I5" s="24"/>
    </row>
    <row r="6" spans="1:9" s="82" customFormat="1" ht="255">
      <c r="A6" s="245" t="s">
        <v>284</v>
      </c>
      <c r="B6" s="45" t="s">
        <v>2513</v>
      </c>
      <c r="C6" s="116" t="s">
        <v>113</v>
      </c>
      <c r="D6" s="117">
        <v>1</v>
      </c>
      <c r="E6" s="246">
        <v>0</v>
      </c>
      <c r="F6" s="246">
        <f>E6*D6</f>
        <v>0</v>
      </c>
      <c r="H6" s="531" t="s">
        <v>1376</v>
      </c>
      <c r="I6" s="648">
        <f>SUM(F14+F15+F16+F52+F54+F19+F20+F21+F24+F25+F26+F29+F30+F31+F32+F33)</f>
        <v>0</v>
      </c>
    </row>
    <row r="7" spans="1:9" s="81" customFormat="1">
      <c r="A7" s="245"/>
      <c r="B7" s="45"/>
      <c r="C7" s="171"/>
      <c r="D7" s="266"/>
      <c r="E7" s="254"/>
      <c r="F7" s="254"/>
      <c r="H7" s="598" t="s">
        <v>1456</v>
      </c>
      <c r="I7" s="24"/>
    </row>
    <row r="8" spans="1:9" s="82" customFormat="1" ht="268.5" customHeight="1">
      <c r="A8" s="617" t="s">
        <v>285</v>
      </c>
      <c r="B8" s="618" t="s">
        <v>2514</v>
      </c>
      <c r="C8" s="619"/>
      <c r="D8" s="620"/>
      <c r="E8" s="621"/>
      <c r="F8" s="621"/>
      <c r="H8" s="599" t="s">
        <v>1457</v>
      </c>
      <c r="I8" s="72"/>
    </row>
    <row r="9" spans="1:9" s="82" customFormat="1" ht="12.75" customHeight="1">
      <c r="A9" s="617"/>
      <c r="B9" s="618" t="s">
        <v>587</v>
      </c>
      <c r="C9" s="619" t="s">
        <v>172</v>
      </c>
      <c r="D9" s="620">
        <v>2740</v>
      </c>
      <c r="E9" s="621">
        <v>0</v>
      </c>
      <c r="F9" s="621">
        <f>E9*D9</f>
        <v>0</v>
      </c>
      <c r="H9" s="600" t="s">
        <v>1458</v>
      </c>
      <c r="I9" s="648">
        <f>SUM(F9+F10+F11)</f>
        <v>0</v>
      </c>
    </row>
    <row r="10" spans="1:9" s="82" customFormat="1" ht="12.75" customHeight="1">
      <c r="A10" s="617"/>
      <c r="B10" s="618" t="s">
        <v>588</v>
      </c>
      <c r="C10" s="619" t="s">
        <v>172</v>
      </c>
      <c r="D10" s="620">
        <v>3060</v>
      </c>
      <c r="E10" s="621">
        <v>0</v>
      </c>
      <c r="F10" s="621">
        <f t="shared" ref="F10:F11" si="0">E10*D10</f>
        <v>0</v>
      </c>
      <c r="H10" s="601" t="s">
        <v>1459</v>
      </c>
      <c r="I10" s="72"/>
    </row>
    <row r="11" spans="1:9" s="82" customFormat="1" ht="12.75" customHeight="1">
      <c r="A11" s="617"/>
      <c r="B11" s="618" t="s">
        <v>589</v>
      </c>
      <c r="C11" s="619" t="s">
        <v>172</v>
      </c>
      <c r="D11" s="620">
        <v>107</v>
      </c>
      <c r="E11" s="621">
        <v>0</v>
      </c>
      <c r="F11" s="621">
        <f t="shared" si="0"/>
        <v>0</v>
      </c>
      <c r="H11" s="474" t="s">
        <v>1460</v>
      </c>
      <c r="I11" s="648">
        <f>SUM(F6+F38+F39+F41+F43+F56)</f>
        <v>0</v>
      </c>
    </row>
    <row r="12" spans="1:9" s="81" customFormat="1" ht="12.75">
      <c r="A12" s="212"/>
      <c r="B12" s="259"/>
      <c r="C12" s="260"/>
      <c r="D12" s="261"/>
      <c r="E12" s="262"/>
      <c r="F12" s="262"/>
    </row>
    <row r="13" spans="1:9" s="82" customFormat="1" ht="268.5" customHeight="1">
      <c r="A13" s="643" t="s">
        <v>286</v>
      </c>
      <c r="B13" s="644" t="s">
        <v>2515</v>
      </c>
      <c r="C13" s="645"/>
      <c r="D13" s="646"/>
      <c r="E13" s="647"/>
      <c r="F13" s="647"/>
    </row>
    <row r="14" spans="1:9" s="82" customFormat="1" ht="12.75" customHeight="1">
      <c r="A14" s="643"/>
      <c r="B14" s="644" t="s">
        <v>587</v>
      </c>
      <c r="C14" s="645" t="s">
        <v>172</v>
      </c>
      <c r="D14" s="646">
        <v>1015</v>
      </c>
      <c r="E14" s="647">
        <v>0</v>
      </c>
      <c r="F14" s="647">
        <f>E14*D14</f>
        <v>0</v>
      </c>
    </row>
    <row r="15" spans="1:9" s="82" customFormat="1" ht="12.75" customHeight="1">
      <c r="A15" s="643"/>
      <c r="B15" s="644" t="s">
        <v>588</v>
      </c>
      <c r="C15" s="645" t="s">
        <v>172</v>
      </c>
      <c r="D15" s="646">
        <v>86</v>
      </c>
      <c r="E15" s="647">
        <v>0</v>
      </c>
      <c r="F15" s="647">
        <f t="shared" ref="F15:F16" si="1">E15*D15</f>
        <v>0</v>
      </c>
    </row>
    <row r="16" spans="1:9" s="82" customFormat="1" ht="12.75" customHeight="1">
      <c r="A16" s="643"/>
      <c r="B16" s="644" t="s">
        <v>589</v>
      </c>
      <c r="C16" s="645" t="s">
        <v>172</v>
      </c>
      <c r="D16" s="646">
        <v>3.4</v>
      </c>
      <c r="E16" s="647">
        <v>0</v>
      </c>
      <c r="F16" s="647">
        <f t="shared" si="1"/>
        <v>0</v>
      </c>
    </row>
    <row r="17" spans="1:6" s="81" customFormat="1" ht="12.75">
      <c r="A17" s="212"/>
      <c r="B17" s="259"/>
      <c r="C17" s="260"/>
      <c r="D17" s="261"/>
      <c r="E17" s="262"/>
      <c r="F17" s="262"/>
    </row>
    <row r="18" spans="1:6" s="82" customFormat="1" ht="268.5" customHeight="1">
      <c r="A18" s="643" t="s">
        <v>290</v>
      </c>
      <c r="B18" s="644" t="s">
        <v>2516</v>
      </c>
      <c r="C18" s="645"/>
      <c r="D18" s="646"/>
      <c r="E18" s="647"/>
      <c r="F18" s="647"/>
    </row>
    <row r="19" spans="1:6" s="82" customFormat="1" ht="12.75" customHeight="1">
      <c r="A19" s="643"/>
      <c r="B19" s="644" t="s">
        <v>587</v>
      </c>
      <c r="C19" s="645" t="s">
        <v>172</v>
      </c>
      <c r="D19" s="646">
        <v>820</v>
      </c>
      <c r="E19" s="647">
        <v>0</v>
      </c>
      <c r="F19" s="647">
        <f>E19*D19</f>
        <v>0</v>
      </c>
    </row>
    <row r="20" spans="1:6" s="82" customFormat="1" ht="12.75" customHeight="1">
      <c r="A20" s="643"/>
      <c r="B20" s="644" t="s">
        <v>588</v>
      </c>
      <c r="C20" s="645" t="s">
        <v>172</v>
      </c>
      <c r="D20" s="646">
        <v>47</v>
      </c>
      <c r="E20" s="647">
        <v>0</v>
      </c>
      <c r="F20" s="647">
        <f t="shared" ref="F20:F21" si="2">E20*D20</f>
        <v>0</v>
      </c>
    </row>
    <row r="21" spans="1:6" s="82" customFormat="1" ht="12.75" customHeight="1">
      <c r="A21" s="643"/>
      <c r="B21" s="644" t="s">
        <v>589</v>
      </c>
      <c r="C21" s="645" t="s">
        <v>172</v>
      </c>
      <c r="D21" s="646">
        <v>3</v>
      </c>
      <c r="E21" s="647">
        <v>0</v>
      </c>
      <c r="F21" s="647">
        <f t="shared" si="2"/>
        <v>0</v>
      </c>
    </row>
    <row r="22" spans="1:6" s="81" customFormat="1" ht="12.75">
      <c r="A22" s="212"/>
      <c r="B22" s="259"/>
      <c r="C22" s="260"/>
      <c r="D22" s="261"/>
      <c r="E22" s="262"/>
      <c r="F22" s="262"/>
    </row>
    <row r="23" spans="1:6" s="82" customFormat="1" ht="268.5" customHeight="1">
      <c r="A23" s="643" t="s">
        <v>291</v>
      </c>
      <c r="B23" s="644" t="s">
        <v>2517</v>
      </c>
      <c r="C23" s="645"/>
      <c r="D23" s="646"/>
      <c r="E23" s="647"/>
      <c r="F23" s="647"/>
    </row>
    <row r="24" spans="1:6" s="82" customFormat="1" ht="12.75" customHeight="1">
      <c r="A24" s="643"/>
      <c r="B24" s="644" t="s">
        <v>587</v>
      </c>
      <c r="C24" s="645" t="s">
        <v>172</v>
      </c>
      <c r="D24" s="646">
        <v>1015</v>
      </c>
      <c r="E24" s="647">
        <v>0</v>
      </c>
      <c r="F24" s="647">
        <f>E24*D24</f>
        <v>0</v>
      </c>
    </row>
    <row r="25" spans="1:6" s="82" customFormat="1" ht="12.75" customHeight="1">
      <c r="A25" s="643"/>
      <c r="B25" s="644" t="s">
        <v>588</v>
      </c>
      <c r="C25" s="645" t="s">
        <v>172</v>
      </c>
      <c r="D25" s="646">
        <v>50</v>
      </c>
      <c r="E25" s="647">
        <v>0</v>
      </c>
      <c r="F25" s="647">
        <f t="shared" ref="F25:F26" si="3">E25*D25</f>
        <v>0</v>
      </c>
    </row>
    <row r="26" spans="1:6" s="82" customFormat="1" ht="12.75" customHeight="1">
      <c r="A26" s="643"/>
      <c r="B26" s="644" t="s">
        <v>589</v>
      </c>
      <c r="C26" s="645" t="s">
        <v>172</v>
      </c>
      <c r="D26" s="646">
        <v>3</v>
      </c>
      <c r="E26" s="647">
        <v>0</v>
      </c>
      <c r="F26" s="647">
        <f t="shared" si="3"/>
        <v>0</v>
      </c>
    </row>
    <row r="27" spans="1:6" s="81" customFormat="1" ht="12.75">
      <c r="A27" s="212"/>
      <c r="B27" s="259"/>
      <c r="C27" s="260"/>
      <c r="D27" s="261"/>
      <c r="E27" s="262"/>
      <c r="F27" s="262"/>
    </row>
    <row r="28" spans="1:6" s="82" customFormat="1" ht="375" customHeight="1">
      <c r="A28" s="643" t="s">
        <v>292</v>
      </c>
      <c r="B28" s="644" t="s">
        <v>2528</v>
      </c>
      <c r="C28" s="645"/>
      <c r="D28" s="646"/>
      <c r="E28" s="647"/>
      <c r="F28" s="647"/>
    </row>
    <row r="29" spans="1:6" s="82" customFormat="1" ht="12.75" customHeight="1">
      <c r="A29" s="643"/>
      <c r="B29" s="644" t="s">
        <v>2520</v>
      </c>
      <c r="C29" s="645" t="s">
        <v>172</v>
      </c>
      <c r="D29" s="646">
        <v>245</v>
      </c>
      <c r="E29" s="647">
        <v>0</v>
      </c>
      <c r="F29" s="647">
        <f>E29*D29</f>
        <v>0</v>
      </c>
    </row>
    <row r="30" spans="1:6" s="82" customFormat="1" ht="12.75" customHeight="1">
      <c r="A30" s="643"/>
      <c r="B30" s="644" t="s">
        <v>2519</v>
      </c>
      <c r="C30" s="645" t="s">
        <v>172</v>
      </c>
      <c r="D30" s="646">
        <v>65</v>
      </c>
      <c r="E30" s="647">
        <v>0</v>
      </c>
      <c r="F30" s="647">
        <f t="shared" ref="F30:F33" si="4">E30*D30</f>
        <v>0</v>
      </c>
    </row>
    <row r="31" spans="1:6" s="82" customFormat="1" ht="12.75" customHeight="1">
      <c r="A31" s="643"/>
      <c r="B31" s="644" t="s">
        <v>2518</v>
      </c>
      <c r="C31" s="645" t="s">
        <v>172</v>
      </c>
      <c r="D31" s="646">
        <v>370</v>
      </c>
      <c r="E31" s="647">
        <v>0</v>
      </c>
      <c r="F31" s="647">
        <f t="shared" ref="F31" si="5">E31*D31</f>
        <v>0</v>
      </c>
    </row>
    <row r="32" spans="1:6" s="82" customFormat="1" ht="12.75" customHeight="1">
      <c r="A32" s="643"/>
      <c r="B32" s="644" t="s">
        <v>2522</v>
      </c>
      <c r="C32" s="645" t="s">
        <v>172</v>
      </c>
      <c r="D32" s="646">
        <v>50</v>
      </c>
      <c r="E32" s="647">
        <v>0</v>
      </c>
      <c r="F32" s="647">
        <f t="shared" ref="F32" si="6">E32*D32</f>
        <v>0</v>
      </c>
    </row>
    <row r="33" spans="1:9" s="82" customFormat="1" ht="12.75" customHeight="1">
      <c r="A33" s="643"/>
      <c r="B33" s="644" t="s">
        <v>2521</v>
      </c>
      <c r="C33" s="645" t="s">
        <v>101</v>
      </c>
      <c r="D33" s="646">
        <v>45</v>
      </c>
      <c r="E33" s="647">
        <v>0</v>
      </c>
      <c r="F33" s="647">
        <f t="shared" si="4"/>
        <v>0</v>
      </c>
    </row>
    <row r="34" spans="1:9" s="81" customFormat="1" ht="12.75">
      <c r="A34" s="212"/>
      <c r="B34" s="259"/>
      <c r="C34" s="260"/>
      <c r="D34" s="261"/>
      <c r="E34" s="262"/>
      <c r="F34" s="262"/>
    </row>
    <row r="35" spans="1:9" s="81" customFormat="1" ht="105.75" customHeight="1">
      <c r="A35" s="557" t="s">
        <v>590</v>
      </c>
      <c r="B35" s="558" t="s">
        <v>600</v>
      </c>
      <c r="C35" s="559" t="s">
        <v>113</v>
      </c>
      <c r="D35" s="560">
        <v>1</v>
      </c>
      <c r="E35" s="561">
        <v>0</v>
      </c>
      <c r="F35" s="561">
        <f>E35*D35</f>
        <v>0</v>
      </c>
      <c r="G35" s="82"/>
      <c r="H35" s="82"/>
      <c r="I35" s="82"/>
    </row>
    <row r="36" spans="1:9" s="81" customFormat="1" ht="12.75">
      <c r="A36" s="212"/>
      <c r="B36" s="259"/>
      <c r="C36" s="260"/>
      <c r="D36" s="261"/>
      <c r="E36" s="262"/>
      <c r="F36" s="262"/>
    </row>
    <row r="37" spans="1:9" s="41" customFormat="1" ht="79.5" customHeight="1">
      <c r="A37" s="245" t="s">
        <v>667</v>
      </c>
      <c r="B37" s="45" t="s">
        <v>287</v>
      </c>
    </row>
    <row r="38" spans="1:9" s="151" customFormat="1" ht="12.75">
      <c r="A38" s="247" t="s">
        <v>288</v>
      </c>
      <c r="B38" s="45" t="s">
        <v>2523</v>
      </c>
      <c r="C38" s="116" t="s">
        <v>109</v>
      </c>
      <c r="D38" s="117">
        <v>1</v>
      </c>
      <c r="E38" s="246">
        <v>0</v>
      </c>
      <c r="F38" s="246">
        <f>E38*D38</f>
        <v>0</v>
      </c>
      <c r="G38" s="41"/>
    </row>
    <row r="39" spans="1:9" s="151" customFormat="1" ht="12.75">
      <c r="A39" s="247" t="s">
        <v>289</v>
      </c>
      <c r="B39" s="45" t="s">
        <v>663</v>
      </c>
      <c r="C39" s="116" t="s">
        <v>109</v>
      </c>
      <c r="D39" s="117">
        <v>1</v>
      </c>
      <c r="E39" s="246">
        <v>0</v>
      </c>
      <c r="F39" s="246">
        <f>E39*D39</f>
        <v>0</v>
      </c>
      <c r="G39" s="41"/>
    </row>
    <row r="40" spans="1:9" s="151" customFormat="1" ht="12.75">
      <c r="A40" s="245"/>
      <c r="B40" s="45"/>
      <c r="C40" s="171"/>
      <c r="D40" s="266"/>
      <c r="E40" s="254"/>
      <c r="F40" s="254"/>
    </row>
    <row r="41" spans="1:9" s="81" customFormat="1" ht="42" customHeight="1">
      <c r="A41" s="245" t="s">
        <v>701</v>
      </c>
      <c r="B41" s="149" t="s">
        <v>664</v>
      </c>
      <c r="C41" s="116" t="s">
        <v>109</v>
      </c>
      <c r="D41" s="117">
        <v>2</v>
      </c>
      <c r="E41" s="246">
        <v>0</v>
      </c>
      <c r="F41" s="246">
        <f>E41*D41</f>
        <v>0</v>
      </c>
    </row>
    <row r="42" spans="1:9" s="81" customFormat="1" ht="12.75">
      <c r="A42" s="245"/>
      <c r="B42" s="45"/>
      <c r="C42" s="171"/>
      <c r="D42" s="266"/>
      <c r="E42" s="254"/>
      <c r="F42" s="254"/>
    </row>
    <row r="43" spans="1:9" s="81" customFormat="1" ht="82.5" customHeight="1">
      <c r="A43" s="245" t="s">
        <v>702</v>
      </c>
      <c r="B43" s="45" t="s">
        <v>591</v>
      </c>
      <c r="C43" s="116" t="s">
        <v>113</v>
      </c>
      <c r="D43" s="117">
        <v>1</v>
      </c>
      <c r="E43" s="246">
        <v>0</v>
      </c>
      <c r="F43" s="246">
        <f>E43*D43</f>
        <v>0</v>
      </c>
      <c r="G43" s="82"/>
      <c r="H43" s="82"/>
      <c r="I43" s="82"/>
    </row>
    <row r="44" spans="1:9" s="81" customFormat="1" ht="12.75" customHeight="1">
      <c r="A44" s="245"/>
      <c r="B44" s="45"/>
      <c r="C44" s="116"/>
      <c r="D44" s="117"/>
      <c r="E44" s="246"/>
      <c r="F44" s="246"/>
      <c r="G44" s="82"/>
      <c r="H44" s="82"/>
      <c r="I44" s="82"/>
    </row>
    <row r="45" spans="1:9" s="82" customFormat="1" ht="268.5" customHeight="1">
      <c r="A45" s="567" t="s">
        <v>712</v>
      </c>
      <c r="B45" s="568" t="s">
        <v>2524</v>
      </c>
      <c r="C45" s="569"/>
      <c r="D45" s="570"/>
      <c r="E45" s="571"/>
      <c r="F45" s="571"/>
    </row>
    <row r="46" spans="1:9" s="82" customFormat="1" ht="12.75" customHeight="1">
      <c r="A46" s="567"/>
      <c r="B46" s="568" t="s">
        <v>703</v>
      </c>
      <c r="C46" s="569" t="s">
        <v>172</v>
      </c>
      <c r="D46" s="570">
        <v>300</v>
      </c>
      <c r="E46" s="571">
        <v>0</v>
      </c>
      <c r="F46" s="571">
        <f>E46*D46</f>
        <v>0</v>
      </c>
    </row>
    <row r="47" spans="1:9" s="82" customFormat="1" ht="12.75" customHeight="1">
      <c r="A47" s="245"/>
      <c r="B47" s="45"/>
      <c r="C47" s="116"/>
      <c r="D47" s="117"/>
      <c r="E47" s="246"/>
      <c r="F47" s="246"/>
    </row>
    <row r="48" spans="1:9" s="82" customFormat="1" ht="268.5" customHeight="1">
      <c r="A48" s="567" t="s">
        <v>702</v>
      </c>
      <c r="B48" s="568" t="s">
        <v>2525</v>
      </c>
      <c r="C48" s="569"/>
      <c r="D48" s="570"/>
      <c r="E48" s="571"/>
      <c r="F48" s="571"/>
    </row>
    <row r="49" spans="1:6" s="82" customFormat="1" ht="12.75" customHeight="1">
      <c r="A49" s="567"/>
      <c r="B49" s="568" t="s">
        <v>703</v>
      </c>
      <c r="C49" s="569" t="s">
        <v>172</v>
      </c>
      <c r="D49" s="570">
        <v>85</v>
      </c>
      <c r="E49" s="571">
        <v>0</v>
      </c>
      <c r="F49" s="571">
        <f>E49*D49</f>
        <v>0</v>
      </c>
    </row>
    <row r="50" spans="1:6" s="82" customFormat="1" ht="12.75" customHeight="1">
      <c r="A50" s="245"/>
      <c r="B50" s="45"/>
      <c r="C50" s="116"/>
      <c r="D50" s="117"/>
      <c r="E50" s="246"/>
      <c r="F50" s="246"/>
    </row>
    <row r="51" spans="1:6" s="82" customFormat="1" ht="268.5" customHeight="1">
      <c r="A51" s="643" t="s">
        <v>712</v>
      </c>
      <c r="B51" s="644" t="s">
        <v>2526</v>
      </c>
      <c r="C51" s="645"/>
      <c r="D51" s="646"/>
      <c r="E51" s="647"/>
      <c r="F51" s="647"/>
    </row>
    <row r="52" spans="1:6" s="82" customFormat="1" ht="12.75" customHeight="1">
      <c r="A52" s="643"/>
      <c r="B52" s="644" t="s">
        <v>703</v>
      </c>
      <c r="C52" s="645" t="s">
        <v>172</v>
      </c>
      <c r="D52" s="646">
        <v>475</v>
      </c>
      <c r="E52" s="647">
        <v>0</v>
      </c>
      <c r="F52" s="647">
        <f>E52*D52</f>
        <v>0</v>
      </c>
    </row>
    <row r="53" spans="1:6" s="82" customFormat="1" ht="12.75" customHeight="1">
      <c r="A53" s="245"/>
      <c r="B53" s="45"/>
      <c r="C53" s="116"/>
      <c r="D53" s="117"/>
      <c r="E53" s="246"/>
      <c r="F53" s="246"/>
    </row>
    <row r="54" spans="1:6" s="82" customFormat="1" ht="156.75" customHeight="1">
      <c r="A54" s="643" t="s">
        <v>713</v>
      </c>
      <c r="B54" s="644" t="s">
        <v>2527</v>
      </c>
      <c r="C54" s="645" t="s">
        <v>101</v>
      </c>
      <c r="D54" s="646">
        <v>55.5</v>
      </c>
      <c r="E54" s="647">
        <v>0</v>
      </c>
      <c r="F54" s="647">
        <f>E54*D54</f>
        <v>0</v>
      </c>
    </row>
    <row r="55" spans="1:6" s="82" customFormat="1" ht="12.75" customHeight="1">
      <c r="A55" s="245"/>
      <c r="B55" s="45"/>
      <c r="C55" s="116"/>
      <c r="D55" s="117"/>
      <c r="E55" s="246"/>
      <c r="F55" s="246"/>
    </row>
    <row r="56" spans="1:6" s="82" customFormat="1" ht="360" customHeight="1">
      <c r="A56" s="245" t="s">
        <v>1435</v>
      </c>
      <c r="B56" s="45" t="s">
        <v>2529</v>
      </c>
      <c r="C56" s="116" t="s">
        <v>113</v>
      </c>
      <c r="D56" s="117">
        <v>1</v>
      </c>
      <c r="E56" s="246">
        <v>0</v>
      </c>
      <c r="F56" s="246">
        <f>E56*D56</f>
        <v>0</v>
      </c>
    </row>
    <row r="57" spans="1:6" s="82" customFormat="1" ht="20.25" customHeight="1" thickBot="1">
      <c r="A57" s="245"/>
      <c r="B57" s="45"/>
      <c r="C57" s="116"/>
      <c r="D57" s="117"/>
      <c r="E57" s="246"/>
      <c r="F57" s="246"/>
    </row>
    <row r="58" spans="1:6" s="24" customFormat="1" ht="17.25" thickBot="1">
      <c r="A58" s="84"/>
      <c r="B58" s="85" t="s">
        <v>293</v>
      </c>
      <c r="C58" s="100"/>
      <c r="D58" s="101"/>
      <c r="E58" s="102"/>
      <c r="F58" s="102">
        <f>SUM(F5:F56)</f>
        <v>0</v>
      </c>
    </row>
  </sheetData>
  <sheetProtection selectLockedCells="1" selectUnlockedCells="1"/>
  <pageMargins left="0.78740157480314965" right="0.39370078740157483" top="0.98425196850393704" bottom="0.98425196850393704" header="0.51181102362204722" footer="0.51181102362204722"/>
  <pageSetup paperSize="9" scale="95" firstPageNumber="0" orientation="portrait" r:id="rId1"/>
  <headerFooter alignWithMargins="0">
    <oddHeader>&amp;L&amp;"Calibri,Krepko"&amp;9&amp;UObjekt: Večnamenska športna dvorana
Prežihova 1, 9520 Gornja Radgona&amp;R&amp;9POPIS OBRTNIŠKIH DEL
B/2.0 KLJUČAVNIČARSKA DELA</oddHeader>
    <oddFooter>&amp;LRekonstrukcija - OBSTOJEČI OBJEKT&amp;R&amp;P</oddFooter>
  </headerFooter>
  <rowBreaks count="2" manualBreakCount="2">
    <brk id="22" max="9" man="1"/>
    <brk id="33" max="9" man="1"/>
  </rowBreaks>
  <colBreaks count="1" manualBreakCount="1">
    <brk id="6" max="46"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88CE87-79AE-4D68-A85E-3774688E9250}">
  <dimension ref="A1:J37"/>
  <sheetViews>
    <sheetView view="pageBreakPreview" zoomScaleSheetLayoutView="100" workbookViewId="0">
      <selection activeCell="E33" sqref="E33"/>
    </sheetView>
  </sheetViews>
  <sheetFormatPr defaultRowHeight="16.5"/>
  <cols>
    <col min="1" max="1" width="7.140625" style="47" customWidth="1"/>
    <col min="2" max="2" width="39.42578125" style="1" customWidth="1"/>
    <col min="3" max="3" width="8.28515625" style="1" customWidth="1"/>
    <col min="4" max="4" width="9.7109375" style="1" customWidth="1"/>
    <col min="5" max="5" width="12.42578125" style="1" customWidth="1"/>
    <col min="6" max="6" width="13.28515625" style="1" customWidth="1"/>
    <col min="7" max="7" width="9.140625" style="1" hidden="1" customWidth="1"/>
    <col min="8" max="8" width="30.28515625" style="1" hidden="1" customWidth="1"/>
    <col min="9" max="9" width="18.28515625" style="1" hidden="1" customWidth="1"/>
    <col min="10" max="10" width="9.140625" style="1" hidden="1" customWidth="1"/>
    <col min="11" max="11" width="9.140625" style="1"/>
    <col min="12" max="12" width="7.140625" style="1" customWidth="1"/>
    <col min="13" max="256" width="9.140625" style="1"/>
    <col min="257" max="257" width="7.140625" style="1" customWidth="1"/>
    <col min="258" max="258" width="39.42578125" style="1" customWidth="1"/>
    <col min="259" max="259" width="8.28515625" style="1" customWidth="1"/>
    <col min="260" max="260" width="9.7109375" style="1" customWidth="1"/>
    <col min="261" max="261" width="12.42578125" style="1" customWidth="1"/>
    <col min="262" max="262" width="13.28515625" style="1" customWidth="1"/>
    <col min="263" max="267" width="9.140625" style="1"/>
    <col min="268" max="268" width="7.140625" style="1" customWidth="1"/>
    <col min="269" max="512" width="9.140625" style="1"/>
    <col min="513" max="513" width="7.140625" style="1" customWidth="1"/>
    <col min="514" max="514" width="39.42578125" style="1" customWidth="1"/>
    <col min="515" max="515" width="8.28515625" style="1" customWidth="1"/>
    <col min="516" max="516" width="9.7109375" style="1" customWidth="1"/>
    <col min="517" max="517" width="12.42578125" style="1" customWidth="1"/>
    <col min="518" max="518" width="13.28515625" style="1" customWidth="1"/>
    <col min="519" max="523" width="9.140625" style="1"/>
    <col min="524" max="524" width="7.140625" style="1" customWidth="1"/>
    <col min="525" max="768" width="9.140625" style="1"/>
    <col min="769" max="769" width="7.140625" style="1" customWidth="1"/>
    <col min="770" max="770" width="39.42578125" style="1" customWidth="1"/>
    <col min="771" max="771" width="8.28515625" style="1" customWidth="1"/>
    <col min="772" max="772" width="9.7109375" style="1" customWidth="1"/>
    <col min="773" max="773" width="12.42578125" style="1" customWidth="1"/>
    <col min="774" max="774" width="13.28515625" style="1" customWidth="1"/>
    <col min="775" max="779" width="9.140625" style="1"/>
    <col min="780" max="780" width="7.140625" style="1" customWidth="1"/>
    <col min="781" max="1024" width="9.140625" style="1"/>
    <col min="1025" max="1025" width="7.140625" style="1" customWidth="1"/>
    <col min="1026" max="1026" width="39.42578125" style="1" customWidth="1"/>
    <col min="1027" max="1027" width="8.28515625" style="1" customWidth="1"/>
    <col min="1028" max="1028" width="9.7109375" style="1" customWidth="1"/>
    <col min="1029" max="1029" width="12.42578125" style="1" customWidth="1"/>
    <col min="1030" max="1030" width="13.28515625" style="1" customWidth="1"/>
    <col min="1031" max="1035" width="9.140625" style="1"/>
    <col min="1036" max="1036" width="7.140625" style="1" customWidth="1"/>
    <col min="1037" max="1280" width="9.140625" style="1"/>
    <col min="1281" max="1281" width="7.140625" style="1" customWidth="1"/>
    <col min="1282" max="1282" width="39.42578125" style="1" customWidth="1"/>
    <col min="1283" max="1283" width="8.28515625" style="1" customWidth="1"/>
    <col min="1284" max="1284" width="9.7109375" style="1" customWidth="1"/>
    <col min="1285" max="1285" width="12.42578125" style="1" customWidth="1"/>
    <col min="1286" max="1286" width="13.28515625" style="1" customWidth="1"/>
    <col min="1287" max="1291" width="9.140625" style="1"/>
    <col min="1292" max="1292" width="7.140625" style="1" customWidth="1"/>
    <col min="1293" max="1536" width="9.140625" style="1"/>
    <col min="1537" max="1537" width="7.140625" style="1" customWidth="1"/>
    <col min="1538" max="1538" width="39.42578125" style="1" customWidth="1"/>
    <col min="1539" max="1539" width="8.28515625" style="1" customWidth="1"/>
    <col min="1540" max="1540" width="9.7109375" style="1" customWidth="1"/>
    <col min="1541" max="1541" width="12.42578125" style="1" customWidth="1"/>
    <col min="1542" max="1542" width="13.28515625" style="1" customWidth="1"/>
    <col min="1543" max="1547" width="9.140625" style="1"/>
    <col min="1548" max="1548" width="7.140625" style="1" customWidth="1"/>
    <col min="1549" max="1792" width="9.140625" style="1"/>
    <col min="1793" max="1793" width="7.140625" style="1" customWidth="1"/>
    <col min="1794" max="1794" width="39.42578125" style="1" customWidth="1"/>
    <col min="1795" max="1795" width="8.28515625" style="1" customWidth="1"/>
    <col min="1796" max="1796" width="9.7109375" style="1" customWidth="1"/>
    <col min="1797" max="1797" width="12.42578125" style="1" customWidth="1"/>
    <col min="1798" max="1798" width="13.28515625" style="1" customWidth="1"/>
    <col min="1799" max="1803" width="9.140625" style="1"/>
    <col min="1804" max="1804" width="7.140625" style="1" customWidth="1"/>
    <col min="1805" max="2048" width="9.140625" style="1"/>
    <col min="2049" max="2049" width="7.140625" style="1" customWidth="1"/>
    <col min="2050" max="2050" width="39.42578125" style="1" customWidth="1"/>
    <col min="2051" max="2051" width="8.28515625" style="1" customWidth="1"/>
    <col min="2052" max="2052" width="9.7109375" style="1" customWidth="1"/>
    <col min="2053" max="2053" width="12.42578125" style="1" customWidth="1"/>
    <col min="2054" max="2054" width="13.28515625" style="1" customWidth="1"/>
    <col min="2055" max="2059" width="9.140625" style="1"/>
    <col min="2060" max="2060" width="7.140625" style="1" customWidth="1"/>
    <col min="2061" max="2304" width="9.140625" style="1"/>
    <col min="2305" max="2305" width="7.140625" style="1" customWidth="1"/>
    <col min="2306" max="2306" width="39.42578125" style="1" customWidth="1"/>
    <col min="2307" max="2307" width="8.28515625" style="1" customWidth="1"/>
    <col min="2308" max="2308" width="9.7109375" style="1" customWidth="1"/>
    <col min="2309" max="2309" width="12.42578125" style="1" customWidth="1"/>
    <col min="2310" max="2310" width="13.28515625" style="1" customWidth="1"/>
    <col min="2311" max="2315" width="9.140625" style="1"/>
    <col min="2316" max="2316" width="7.140625" style="1" customWidth="1"/>
    <col min="2317" max="2560" width="9.140625" style="1"/>
    <col min="2561" max="2561" width="7.140625" style="1" customWidth="1"/>
    <col min="2562" max="2562" width="39.42578125" style="1" customWidth="1"/>
    <col min="2563" max="2563" width="8.28515625" style="1" customWidth="1"/>
    <col min="2564" max="2564" width="9.7109375" style="1" customWidth="1"/>
    <col min="2565" max="2565" width="12.42578125" style="1" customWidth="1"/>
    <col min="2566" max="2566" width="13.28515625" style="1" customWidth="1"/>
    <col min="2567" max="2571" width="9.140625" style="1"/>
    <col min="2572" max="2572" width="7.140625" style="1" customWidth="1"/>
    <col min="2573" max="2816" width="9.140625" style="1"/>
    <col min="2817" max="2817" width="7.140625" style="1" customWidth="1"/>
    <col min="2818" max="2818" width="39.42578125" style="1" customWidth="1"/>
    <col min="2819" max="2819" width="8.28515625" style="1" customWidth="1"/>
    <col min="2820" max="2820" width="9.7109375" style="1" customWidth="1"/>
    <col min="2821" max="2821" width="12.42578125" style="1" customWidth="1"/>
    <col min="2822" max="2822" width="13.28515625" style="1" customWidth="1"/>
    <col min="2823" max="2827" width="9.140625" style="1"/>
    <col min="2828" max="2828" width="7.140625" style="1" customWidth="1"/>
    <col min="2829" max="3072" width="9.140625" style="1"/>
    <col min="3073" max="3073" width="7.140625" style="1" customWidth="1"/>
    <col min="3074" max="3074" width="39.42578125" style="1" customWidth="1"/>
    <col min="3075" max="3075" width="8.28515625" style="1" customWidth="1"/>
    <col min="3076" max="3076" width="9.7109375" style="1" customWidth="1"/>
    <col min="3077" max="3077" width="12.42578125" style="1" customWidth="1"/>
    <col min="3078" max="3078" width="13.28515625" style="1" customWidth="1"/>
    <col min="3079" max="3083" width="9.140625" style="1"/>
    <col min="3084" max="3084" width="7.140625" style="1" customWidth="1"/>
    <col min="3085" max="3328" width="9.140625" style="1"/>
    <col min="3329" max="3329" width="7.140625" style="1" customWidth="1"/>
    <col min="3330" max="3330" width="39.42578125" style="1" customWidth="1"/>
    <col min="3331" max="3331" width="8.28515625" style="1" customWidth="1"/>
    <col min="3332" max="3332" width="9.7109375" style="1" customWidth="1"/>
    <col min="3333" max="3333" width="12.42578125" style="1" customWidth="1"/>
    <col min="3334" max="3334" width="13.28515625" style="1" customWidth="1"/>
    <col min="3335" max="3339" width="9.140625" style="1"/>
    <col min="3340" max="3340" width="7.140625" style="1" customWidth="1"/>
    <col min="3341" max="3584" width="9.140625" style="1"/>
    <col min="3585" max="3585" width="7.140625" style="1" customWidth="1"/>
    <col min="3586" max="3586" width="39.42578125" style="1" customWidth="1"/>
    <col min="3587" max="3587" width="8.28515625" style="1" customWidth="1"/>
    <col min="3588" max="3588" width="9.7109375" style="1" customWidth="1"/>
    <col min="3589" max="3589" width="12.42578125" style="1" customWidth="1"/>
    <col min="3590" max="3590" width="13.28515625" style="1" customWidth="1"/>
    <col min="3591" max="3595" width="9.140625" style="1"/>
    <col min="3596" max="3596" width="7.140625" style="1" customWidth="1"/>
    <col min="3597" max="3840" width="9.140625" style="1"/>
    <col min="3841" max="3841" width="7.140625" style="1" customWidth="1"/>
    <col min="3842" max="3842" width="39.42578125" style="1" customWidth="1"/>
    <col min="3843" max="3843" width="8.28515625" style="1" customWidth="1"/>
    <col min="3844" max="3844" width="9.7109375" style="1" customWidth="1"/>
    <col min="3845" max="3845" width="12.42578125" style="1" customWidth="1"/>
    <col min="3846" max="3846" width="13.28515625" style="1" customWidth="1"/>
    <col min="3847" max="3851" width="9.140625" style="1"/>
    <col min="3852" max="3852" width="7.140625" style="1" customWidth="1"/>
    <col min="3853" max="4096" width="9.140625" style="1"/>
    <col min="4097" max="4097" width="7.140625" style="1" customWidth="1"/>
    <col min="4098" max="4098" width="39.42578125" style="1" customWidth="1"/>
    <col min="4099" max="4099" width="8.28515625" style="1" customWidth="1"/>
    <col min="4100" max="4100" width="9.7109375" style="1" customWidth="1"/>
    <col min="4101" max="4101" width="12.42578125" style="1" customWidth="1"/>
    <col min="4102" max="4102" width="13.28515625" style="1" customWidth="1"/>
    <col min="4103" max="4107" width="9.140625" style="1"/>
    <col min="4108" max="4108" width="7.140625" style="1" customWidth="1"/>
    <col min="4109" max="4352" width="9.140625" style="1"/>
    <col min="4353" max="4353" width="7.140625" style="1" customWidth="1"/>
    <col min="4354" max="4354" width="39.42578125" style="1" customWidth="1"/>
    <col min="4355" max="4355" width="8.28515625" style="1" customWidth="1"/>
    <col min="4356" max="4356" width="9.7109375" style="1" customWidth="1"/>
    <col min="4357" max="4357" width="12.42578125" style="1" customWidth="1"/>
    <col min="4358" max="4358" width="13.28515625" style="1" customWidth="1"/>
    <col min="4359" max="4363" width="9.140625" style="1"/>
    <col min="4364" max="4364" width="7.140625" style="1" customWidth="1"/>
    <col min="4365" max="4608" width="9.140625" style="1"/>
    <col min="4609" max="4609" width="7.140625" style="1" customWidth="1"/>
    <col min="4610" max="4610" width="39.42578125" style="1" customWidth="1"/>
    <col min="4611" max="4611" width="8.28515625" style="1" customWidth="1"/>
    <col min="4612" max="4612" width="9.7109375" style="1" customWidth="1"/>
    <col min="4613" max="4613" width="12.42578125" style="1" customWidth="1"/>
    <col min="4614" max="4614" width="13.28515625" style="1" customWidth="1"/>
    <col min="4615" max="4619" width="9.140625" style="1"/>
    <col min="4620" max="4620" width="7.140625" style="1" customWidth="1"/>
    <col min="4621" max="4864" width="9.140625" style="1"/>
    <col min="4865" max="4865" width="7.140625" style="1" customWidth="1"/>
    <col min="4866" max="4866" width="39.42578125" style="1" customWidth="1"/>
    <col min="4867" max="4867" width="8.28515625" style="1" customWidth="1"/>
    <col min="4868" max="4868" width="9.7109375" style="1" customWidth="1"/>
    <col min="4869" max="4869" width="12.42578125" style="1" customWidth="1"/>
    <col min="4870" max="4870" width="13.28515625" style="1" customWidth="1"/>
    <col min="4871" max="4875" width="9.140625" style="1"/>
    <col min="4876" max="4876" width="7.140625" style="1" customWidth="1"/>
    <col min="4877" max="5120" width="9.140625" style="1"/>
    <col min="5121" max="5121" width="7.140625" style="1" customWidth="1"/>
    <col min="5122" max="5122" width="39.42578125" style="1" customWidth="1"/>
    <col min="5123" max="5123" width="8.28515625" style="1" customWidth="1"/>
    <col min="5124" max="5124" width="9.7109375" style="1" customWidth="1"/>
    <col min="5125" max="5125" width="12.42578125" style="1" customWidth="1"/>
    <col min="5126" max="5126" width="13.28515625" style="1" customWidth="1"/>
    <col min="5127" max="5131" width="9.140625" style="1"/>
    <col min="5132" max="5132" width="7.140625" style="1" customWidth="1"/>
    <col min="5133" max="5376" width="9.140625" style="1"/>
    <col min="5377" max="5377" width="7.140625" style="1" customWidth="1"/>
    <col min="5378" max="5378" width="39.42578125" style="1" customWidth="1"/>
    <col min="5379" max="5379" width="8.28515625" style="1" customWidth="1"/>
    <col min="5380" max="5380" width="9.7109375" style="1" customWidth="1"/>
    <col min="5381" max="5381" width="12.42578125" style="1" customWidth="1"/>
    <col min="5382" max="5382" width="13.28515625" style="1" customWidth="1"/>
    <col min="5383" max="5387" width="9.140625" style="1"/>
    <col min="5388" max="5388" width="7.140625" style="1" customWidth="1"/>
    <col min="5389" max="5632" width="9.140625" style="1"/>
    <col min="5633" max="5633" width="7.140625" style="1" customWidth="1"/>
    <col min="5634" max="5634" width="39.42578125" style="1" customWidth="1"/>
    <col min="5635" max="5635" width="8.28515625" style="1" customWidth="1"/>
    <col min="5636" max="5636" width="9.7109375" style="1" customWidth="1"/>
    <col min="5637" max="5637" width="12.42578125" style="1" customWidth="1"/>
    <col min="5638" max="5638" width="13.28515625" style="1" customWidth="1"/>
    <col min="5639" max="5643" width="9.140625" style="1"/>
    <col min="5644" max="5644" width="7.140625" style="1" customWidth="1"/>
    <col min="5645" max="5888" width="9.140625" style="1"/>
    <col min="5889" max="5889" width="7.140625" style="1" customWidth="1"/>
    <col min="5890" max="5890" width="39.42578125" style="1" customWidth="1"/>
    <col min="5891" max="5891" width="8.28515625" style="1" customWidth="1"/>
    <col min="5892" max="5892" width="9.7109375" style="1" customWidth="1"/>
    <col min="5893" max="5893" width="12.42578125" style="1" customWidth="1"/>
    <col min="5894" max="5894" width="13.28515625" style="1" customWidth="1"/>
    <col min="5895" max="5899" width="9.140625" style="1"/>
    <col min="5900" max="5900" width="7.140625" style="1" customWidth="1"/>
    <col min="5901" max="6144" width="9.140625" style="1"/>
    <col min="6145" max="6145" width="7.140625" style="1" customWidth="1"/>
    <col min="6146" max="6146" width="39.42578125" style="1" customWidth="1"/>
    <col min="6147" max="6147" width="8.28515625" style="1" customWidth="1"/>
    <col min="6148" max="6148" width="9.7109375" style="1" customWidth="1"/>
    <col min="6149" max="6149" width="12.42578125" style="1" customWidth="1"/>
    <col min="6150" max="6150" width="13.28515625" style="1" customWidth="1"/>
    <col min="6151" max="6155" width="9.140625" style="1"/>
    <col min="6156" max="6156" width="7.140625" style="1" customWidth="1"/>
    <col min="6157" max="6400" width="9.140625" style="1"/>
    <col min="6401" max="6401" width="7.140625" style="1" customWidth="1"/>
    <col min="6402" max="6402" width="39.42578125" style="1" customWidth="1"/>
    <col min="6403" max="6403" width="8.28515625" style="1" customWidth="1"/>
    <col min="6404" max="6404" width="9.7109375" style="1" customWidth="1"/>
    <col min="6405" max="6405" width="12.42578125" style="1" customWidth="1"/>
    <col min="6406" max="6406" width="13.28515625" style="1" customWidth="1"/>
    <col min="6407" max="6411" width="9.140625" style="1"/>
    <col min="6412" max="6412" width="7.140625" style="1" customWidth="1"/>
    <col min="6413" max="6656" width="9.140625" style="1"/>
    <col min="6657" max="6657" width="7.140625" style="1" customWidth="1"/>
    <col min="6658" max="6658" width="39.42578125" style="1" customWidth="1"/>
    <col min="6659" max="6659" width="8.28515625" style="1" customWidth="1"/>
    <col min="6660" max="6660" width="9.7109375" style="1" customWidth="1"/>
    <col min="6661" max="6661" width="12.42578125" style="1" customWidth="1"/>
    <col min="6662" max="6662" width="13.28515625" style="1" customWidth="1"/>
    <col min="6663" max="6667" width="9.140625" style="1"/>
    <col min="6668" max="6668" width="7.140625" style="1" customWidth="1"/>
    <col min="6669" max="6912" width="9.140625" style="1"/>
    <col min="6913" max="6913" width="7.140625" style="1" customWidth="1"/>
    <col min="6914" max="6914" width="39.42578125" style="1" customWidth="1"/>
    <col min="6915" max="6915" width="8.28515625" style="1" customWidth="1"/>
    <col min="6916" max="6916" width="9.7109375" style="1" customWidth="1"/>
    <col min="6917" max="6917" width="12.42578125" style="1" customWidth="1"/>
    <col min="6918" max="6918" width="13.28515625" style="1" customWidth="1"/>
    <col min="6919" max="6923" width="9.140625" style="1"/>
    <col min="6924" max="6924" width="7.140625" style="1" customWidth="1"/>
    <col min="6925" max="7168" width="9.140625" style="1"/>
    <col min="7169" max="7169" width="7.140625" style="1" customWidth="1"/>
    <col min="7170" max="7170" width="39.42578125" style="1" customWidth="1"/>
    <col min="7171" max="7171" width="8.28515625" style="1" customWidth="1"/>
    <col min="7172" max="7172" width="9.7109375" style="1" customWidth="1"/>
    <col min="7173" max="7173" width="12.42578125" style="1" customWidth="1"/>
    <col min="7174" max="7174" width="13.28515625" style="1" customWidth="1"/>
    <col min="7175" max="7179" width="9.140625" style="1"/>
    <col min="7180" max="7180" width="7.140625" style="1" customWidth="1"/>
    <col min="7181" max="7424" width="9.140625" style="1"/>
    <col min="7425" max="7425" width="7.140625" style="1" customWidth="1"/>
    <col min="7426" max="7426" width="39.42578125" style="1" customWidth="1"/>
    <col min="7427" max="7427" width="8.28515625" style="1" customWidth="1"/>
    <col min="7428" max="7428" width="9.7109375" style="1" customWidth="1"/>
    <col min="7429" max="7429" width="12.42578125" style="1" customWidth="1"/>
    <col min="7430" max="7430" width="13.28515625" style="1" customWidth="1"/>
    <col min="7431" max="7435" width="9.140625" style="1"/>
    <col min="7436" max="7436" width="7.140625" style="1" customWidth="1"/>
    <col min="7437" max="7680" width="9.140625" style="1"/>
    <col min="7681" max="7681" width="7.140625" style="1" customWidth="1"/>
    <col min="7682" max="7682" width="39.42578125" style="1" customWidth="1"/>
    <col min="7683" max="7683" width="8.28515625" style="1" customWidth="1"/>
    <col min="7684" max="7684" width="9.7109375" style="1" customWidth="1"/>
    <col min="7685" max="7685" width="12.42578125" style="1" customWidth="1"/>
    <col min="7686" max="7686" width="13.28515625" style="1" customWidth="1"/>
    <col min="7687" max="7691" width="9.140625" style="1"/>
    <col min="7692" max="7692" width="7.140625" style="1" customWidth="1"/>
    <col min="7693" max="7936" width="9.140625" style="1"/>
    <col min="7937" max="7937" width="7.140625" style="1" customWidth="1"/>
    <col min="7938" max="7938" width="39.42578125" style="1" customWidth="1"/>
    <col min="7939" max="7939" width="8.28515625" style="1" customWidth="1"/>
    <col min="7940" max="7940" width="9.7109375" style="1" customWidth="1"/>
    <col min="7941" max="7941" width="12.42578125" style="1" customWidth="1"/>
    <col min="7942" max="7942" width="13.28515625" style="1" customWidth="1"/>
    <col min="7943" max="7947" width="9.140625" style="1"/>
    <col min="7948" max="7948" width="7.140625" style="1" customWidth="1"/>
    <col min="7949" max="8192" width="9.140625" style="1"/>
    <col min="8193" max="8193" width="7.140625" style="1" customWidth="1"/>
    <col min="8194" max="8194" width="39.42578125" style="1" customWidth="1"/>
    <col min="8195" max="8195" width="8.28515625" style="1" customWidth="1"/>
    <col min="8196" max="8196" width="9.7109375" style="1" customWidth="1"/>
    <col min="8197" max="8197" width="12.42578125" style="1" customWidth="1"/>
    <col min="8198" max="8198" width="13.28515625" style="1" customWidth="1"/>
    <col min="8199" max="8203" width="9.140625" style="1"/>
    <col min="8204" max="8204" width="7.140625" style="1" customWidth="1"/>
    <col min="8205" max="8448" width="9.140625" style="1"/>
    <col min="8449" max="8449" width="7.140625" style="1" customWidth="1"/>
    <col min="8450" max="8450" width="39.42578125" style="1" customWidth="1"/>
    <col min="8451" max="8451" width="8.28515625" style="1" customWidth="1"/>
    <col min="8452" max="8452" width="9.7109375" style="1" customWidth="1"/>
    <col min="8453" max="8453" width="12.42578125" style="1" customWidth="1"/>
    <col min="8454" max="8454" width="13.28515625" style="1" customWidth="1"/>
    <col min="8455" max="8459" width="9.140625" style="1"/>
    <col min="8460" max="8460" width="7.140625" style="1" customWidth="1"/>
    <col min="8461" max="8704" width="9.140625" style="1"/>
    <col min="8705" max="8705" width="7.140625" style="1" customWidth="1"/>
    <col min="8706" max="8706" width="39.42578125" style="1" customWidth="1"/>
    <col min="8707" max="8707" width="8.28515625" style="1" customWidth="1"/>
    <col min="8708" max="8708" width="9.7109375" style="1" customWidth="1"/>
    <col min="8709" max="8709" width="12.42578125" style="1" customWidth="1"/>
    <col min="8710" max="8710" width="13.28515625" style="1" customWidth="1"/>
    <col min="8711" max="8715" width="9.140625" style="1"/>
    <col min="8716" max="8716" width="7.140625" style="1" customWidth="1"/>
    <col min="8717" max="8960" width="9.140625" style="1"/>
    <col min="8961" max="8961" width="7.140625" style="1" customWidth="1"/>
    <col min="8962" max="8962" width="39.42578125" style="1" customWidth="1"/>
    <col min="8963" max="8963" width="8.28515625" style="1" customWidth="1"/>
    <col min="8964" max="8964" width="9.7109375" style="1" customWidth="1"/>
    <col min="8965" max="8965" width="12.42578125" style="1" customWidth="1"/>
    <col min="8966" max="8966" width="13.28515625" style="1" customWidth="1"/>
    <col min="8967" max="8971" width="9.140625" style="1"/>
    <col min="8972" max="8972" width="7.140625" style="1" customWidth="1"/>
    <col min="8973" max="9216" width="9.140625" style="1"/>
    <col min="9217" max="9217" width="7.140625" style="1" customWidth="1"/>
    <col min="9218" max="9218" width="39.42578125" style="1" customWidth="1"/>
    <col min="9219" max="9219" width="8.28515625" style="1" customWidth="1"/>
    <col min="9220" max="9220" width="9.7109375" style="1" customWidth="1"/>
    <col min="9221" max="9221" width="12.42578125" style="1" customWidth="1"/>
    <col min="9222" max="9222" width="13.28515625" style="1" customWidth="1"/>
    <col min="9223" max="9227" width="9.140625" style="1"/>
    <col min="9228" max="9228" width="7.140625" style="1" customWidth="1"/>
    <col min="9229" max="9472" width="9.140625" style="1"/>
    <col min="9473" max="9473" width="7.140625" style="1" customWidth="1"/>
    <col min="9474" max="9474" width="39.42578125" style="1" customWidth="1"/>
    <col min="9475" max="9475" width="8.28515625" style="1" customWidth="1"/>
    <col min="9476" max="9476" width="9.7109375" style="1" customWidth="1"/>
    <col min="9477" max="9477" width="12.42578125" style="1" customWidth="1"/>
    <col min="9478" max="9478" width="13.28515625" style="1" customWidth="1"/>
    <col min="9479" max="9483" width="9.140625" style="1"/>
    <col min="9484" max="9484" width="7.140625" style="1" customWidth="1"/>
    <col min="9485" max="9728" width="9.140625" style="1"/>
    <col min="9729" max="9729" width="7.140625" style="1" customWidth="1"/>
    <col min="9730" max="9730" width="39.42578125" style="1" customWidth="1"/>
    <col min="9731" max="9731" width="8.28515625" style="1" customWidth="1"/>
    <col min="9732" max="9732" width="9.7109375" style="1" customWidth="1"/>
    <col min="9733" max="9733" width="12.42578125" style="1" customWidth="1"/>
    <col min="9734" max="9734" width="13.28515625" style="1" customWidth="1"/>
    <col min="9735" max="9739" width="9.140625" style="1"/>
    <col min="9740" max="9740" width="7.140625" style="1" customWidth="1"/>
    <col min="9741" max="9984" width="9.140625" style="1"/>
    <col min="9985" max="9985" width="7.140625" style="1" customWidth="1"/>
    <col min="9986" max="9986" width="39.42578125" style="1" customWidth="1"/>
    <col min="9987" max="9987" width="8.28515625" style="1" customWidth="1"/>
    <col min="9988" max="9988" width="9.7109375" style="1" customWidth="1"/>
    <col min="9989" max="9989" width="12.42578125" style="1" customWidth="1"/>
    <col min="9990" max="9990" width="13.28515625" style="1" customWidth="1"/>
    <col min="9991" max="9995" width="9.140625" style="1"/>
    <col min="9996" max="9996" width="7.140625" style="1" customWidth="1"/>
    <col min="9997" max="10240" width="9.140625" style="1"/>
    <col min="10241" max="10241" width="7.140625" style="1" customWidth="1"/>
    <col min="10242" max="10242" width="39.42578125" style="1" customWidth="1"/>
    <col min="10243" max="10243" width="8.28515625" style="1" customWidth="1"/>
    <col min="10244" max="10244" width="9.7109375" style="1" customWidth="1"/>
    <col min="10245" max="10245" width="12.42578125" style="1" customWidth="1"/>
    <col min="10246" max="10246" width="13.28515625" style="1" customWidth="1"/>
    <col min="10247" max="10251" width="9.140625" style="1"/>
    <col min="10252" max="10252" width="7.140625" style="1" customWidth="1"/>
    <col min="10253" max="10496" width="9.140625" style="1"/>
    <col min="10497" max="10497" width="7.140625" style="1" customWidth="1"/>
    <col min="10498" max="10498" width="39.42578125" style="1" customWidth="1"/>
    <col min="10499" max="10499" width="8.28515625" style="1" customWidth="1"/>
    <col min="10500" max="10500" width="9.7109375" style="1" customWidth="1"/>
    <col min="10501" max="10501" width="12.42578125" style="1" customWidth="1"/>
    <col min="10502" max="10502" width="13.28515625" style="1" customWidth="1"/>
    <col min="10503" max="10507" width="9.140625" style="1"/>
    <col min="10508" max="10508" width="7.140625" style="1" customWidth="1"/>
    <col min="10509" max="10752" width="9.140625" style="1"/>
    <col min="10753" max="10753" width="7.140625" style="1" customWidth="1"/>
    <col min="10754" max="10754" width="39.42578125" style="1" customWidth="1"/>
    <col min="10755" max="10755" width="8.28515625" style="1" customWidth="1"/>
    <col min="10756" max="10756" width="9.7109375" style="1" customWidth="1"/>
    <col min="10757" max="10757" width="12.42578125" style="1" customWidth="1"/>
    <col min="10758" max="10758" width="13.28515625" style="1" customWidth="1"/>
    <col min="10759" max="10763" width="9.140625" style="1"/>
    <col min="10764" max="10764" width="7.140625" style="1" customWidth="1"/>
    <col min="10765" max="11008" width="9.140625" style="1"/>
    <col min="11009" max="11009" width="7.140625" style="1" customWidth="1"/>
    <col min="11010" max="11010" width="39.42578125" style="1" customWidth="1"/>
    <col min="11011" max="11011" width="8.28515625" style="1" customWidth="1"/>
    <col min="11012" max="11012" width="9.7109375" style="1" customWidth="1"/>
    <col min="11013" max="11013" width="12.42578125" style="1" customWidth="1"/>
    <col min="11014" max="11014" width="13.28515625" style="1" customWidth="1"/>
    <col min="11015" max="11019" width="9.140625" style="1"/>
    <col min="11020" max="11020" width="7.140625" style="1" customWidth="1"/>
    <col min="11021" max="11264" width="9.140625" style="1"/>
    <col min="11265" max="11265" width="7.140625" style="1" customWidth="1"/>
    <col min="11266" max="11266" width="39.42578125" style="1" customWidth="1"/>
    <col min="11267" max="11267" width="8.28515625" style="1" customWidth="1"/>
    <col min="11268" max="11268" width="9.7109375" style="1" customWidth="1"/>
    <col min="11269" max="11269" width="12.42578125" style="1" customWidth="1"/>
    <col min="11270" max="11270" width="13.28515625" style="1" customWidth="1"/>
    <col min="11271" max="11275" width="9.140625" style="1"/>
    <col min="11276" max="11276" width="7.140625" style="1" customWidth="1"/>
    <col min="11277" max="11520" width="9.140625" style="1"/>
    <col min="11521" max="11521" width="7.140625" style="1" customWidth="1"/>
    <col min="11522" max="11522" width="39.42578125" style="1" customWidth="1"/>
    <col min="11523" max="11523" width="8.28515625" style="1" customWidth="1"/>
    <col min="11524" max="11524" width="9.7109375" style="1" customWidth="1"/>
    <col min="11525" max="11525" width="12.42578125" style="1" customWidth="1"/>
    <col min="11526" max="11526" width="13.28515625" style="1" customWidth="1"/>
    <col min="11527" max="11531" width="9.140625" style="1"/>
    <col min="11532" max="11532" width="7.140625" style="1" customWidth="1"/>
    <col min="11533" max="11776" width="9.140625" style="1"/>
    <col min="11777" max="11777" width="7.140625" style="1" customWidth="1"/>
    <col min="11778" max="11778" width="39.42578125" style="1" customWidth="1"/>
    <col min="11779" max="11779" width="8.28515625" style="1" customWidth="1"/>
    <col min="11780" max="11780" width="9.7109375" style="1" customWidth="1"/>
    <col min="11781" max="11781" width="12.42578125" style="1" customWidth="1"/>
    <col min="11782" max="11782" width="13.28515625" style="1" customWidth="1"/>
    <col min="11783" max="11787" width="9.140625" style="1"/>
    <col min="11788" max="11788" width="7.140625" style="1" customWidth="1"/>
    <col min="11789" max="12032" width="9.140625" style="1"/>
    <col min="12033" max="12033" width="7.140625" style="1" customWidth="1"/>
    <col min="12034" max="12034" width="39.42578125" style="1" customWidth="1"/>
    <col min="12035" max="12035" width="8.28515625" style="1" customWidth="1"/>
    <col min="12036" max="12036" width="9.7109375" style="1" customWidth="1"/>
    <col min="12037" max="12037" width="12.42578125" style="1" customWidth="1"/>
    <col min="12038" max="12038" width="13.28515625" style="1" customWidth="1"/>
    <col min="12039" max="12043" width="9.140625" style="1"/>
    <col min="12044" max="12044" width="7.140625" style="1" customWidth="1"/>
    <col min="12045" max="12288" width="9.140625" style="1"/>
    <col min="12289" max="12289" width="7.140625" style="1" customWidth="1"/>
    <col min="12290" max="12290" width="39.42578125" style="1" customWidth="1"/>
    <col min="12291" max="12291" width="8.28515625" style="1" customWidth="1"/>
    <col min="12292" max="12292" width="9.7109375" style="1" customWidth="1"/>
    <col min="12293" max="12293" width="12.42578125" style="1" customWidth="1"/>
    <col min="12294" max="12294" width="13.28515625" style="1" customWidth="1"/>
    <col min="12295" max="12299" width="9.140625" style="1"/>
    <col min="12300" max="12300" width="7.140625" style="1" customWidth="1"/>
    <col min="12301" max="12544" width="9.140625" style="1"/>
    <col min="12545" max="12545" width="7.140625" style="1" customWidth="1"/>
    <col min="12546" max="12546" width="39.42578125" style="1" customWidth="1"/>
    <col min="12547" max="12547" width="8.28515625" style="1" customWidth="1"/>
    <col min="12548" max="12548" width="9.7109375" style="1" customWidth="1"/>
    <col min="12549" max="12549" width="12.42578125" style="1" customWidth="1"/>
    <col min="12550" max="12550" width="13.28515625" style="1" customWidth="1"/>
    <col min="12551" max="12555" width="9.140625" style="1"/>
    <col min="12556" max="12556" width="7.140625" style="1" customWidth="1"/>
    <col min="12557" max="12800" width="9.140625" style="1"/>
    <col min="12801" max="12801" width="7.140625" style="1" customWidth="1"/>
    <col min="12802" max="12802" width="39.42578125" style="1" customWidth="1"/>
    <col min="12803" max="12803" width="8.28515625" style="1" customWidth="1"/>
    <col min="12804" max="12804" width="9.7109375" style="1" customWidth="1"/>
    <col min="12805" max="12805" width="12.42578125" style="1" customWidth="1"/>
    <col min="12806" max="12806" width="13.28515625" style="1" customWidth="1"/>
    <col min="12807" max="12811" width="9.140625" style="1"/>
    <col min="12812" max="12812" width="7.140625" style="1" customWidth="1"/>
    <col min="12813" max="13056" width="9.140625" style="1"/>
    <col min="13057" max="13057" width="7.140625" style="1" customWidth="1"/>
    <col min="13058" max="13058" width="39.42578125" style="1" customWidth="1"/>
    <col min="13059" max="13059" width="8.28515625" style="1" customWidth="1"/>
    <col min="13060" max="13060" width="9.7109375" style="1" customWidth="1"/>
    <col min="13061" max="13061" width="12.42578125" style="1" customWidth="1"/>
    <col min="13062" max="13062" width="13.28515625" style="1" customWidth="1"/>
    <col min="13063" max="13067" width="9.140625" style="1"/>
    <col min="13068" max="13068" width="7.140625" style="1" customWidth="1"/>
    <col min="13069" max="13312" width="9.140625" style="1"/>
    <col min="13313" max="13313" width="7.140625" style="1" customWidth="1"/>
    <col min="13314" max="13314" width="39.42578125" style="1" customWidth="1"/>
    <col min="13315" max="13315" width="8.28515625" style="1" customWidth="1"/>
    <col min="13316" max="13316" width="9.7109375" style="1" customWidth="1"/>
    <col min="13317" max="13317" width="12.42578125" style="1" customWidth="1"/>
    <col min="13318" max="13318" width="13.28515625" style="1" customWidth="1"/>
    <col min="13319" max="13323" width="9.140625" style="1"/>
    <col min="13324" max="13324" width="7.140625" style="1" customWidth="1"/>
    <col min="13325" max="13568" width="9.140625" style="1"/>
    <col min="13569" max="13569" width="7.140625" style="1" customWidth="1"/>
    <col min="13570" max="13570" width="39.42578125" style="1" customWidth="1"/>
    <col min="13571" max="13571" width="8.28515625" style="1" customWidth="1"/>
    <col min="13572" max="13572" width="9.7109375" style="1" customWidth="1"/>
    <col min="13573" max="13573" width="12.42578125" style="1" customWidth="1"/>
    <col min="13574" max="13574" width="13.28515625" style="1" customWidth="1"/>
    <col min="13575" max="13579" width="9.140625" style="1"/>
    <col min="13580" max="13580" width="7.140625" style="1" customWidth="1"/>
    <col min="13581" max="13824" width="9.140625" style="1"/>
    <col min="13825" max="13825" width="7.140625" style="1" customWidth="1"/>
    <col min="13826" max="13826" width="39.42578125" style="1" customWidth="1"/>
    <col min="13827" max="13827" width="8.28515625" style="1" customWidth="1"/>
    <col min="13828" max="13828" width="9.7109375" style="1" customWidth="1"/>
    <col min="13829" max="13829" width="12.42578125" style="1" customWidth="1"/>
    <col min="13830" max="13830" width="13.28515625" style="1" customWidth="1"/>
    <col min="13831" max="13835" width="9.140625" style="1"/>
    <col min="13836" max="13836" width="7.140625" style="1" customWidth="1"/>
    <col min="13837" max="14080" width="9.140625" style="1"/>
    <col min="14081" max="14081" width="7.140625" style="1" customWidth="1"/>
    <col min="14082" max="14082" width="39.42578125" style="1" customWidth="1"/>
    <col min="14083" max="14083" width="8.28515625" style="1" customWidth="1"/>
    <col min="14084" max="14084" width="9.7109375" style="1" customWidth="1"/>
    <col min="14085" max="14085" width="12.42578125" style="1" customWidth="1"/>
    <col min="14086" max="14086" width="13.28515625" style="1" customWidth="1"/>
    <col min="14087" max="14091" width="9.140625" style="1"/>
    <col min="14092" max="14092" width="7.140625" style="1" customWidth="1"/>
    <col min="14093" max="14336" width="9.140625" style="1"/>
    <col min="14337" max="14337" width="7.140625" style="1" customWidth="1"/>
    <col min="14338" max="14338" width="39.42578125" style="1" customWidth="1"/>
    <col min="14339" max="14339" width="8.28515625" style="1" customWidth="1"/>
    <col min="14340" max="14340" width="9.7109375" style="1" customWidth="1"/>
    <col min="14341" max="14341" width="12.42578125" style="1" customWidth="1"/>
    <col min="14342" max="14342" width="13.28515625" style="1" customWidth="1"/>
    <col min="14343" max="14347" width="9.140625" style="1"/>
    <col min="14348" max="14348" width="7.140625" style="1" customWidth="1"/>
    <col min="14349" max="14592" width="9.140625" style="1"/>
    <col min="14593" max="14593" width="7.140625" style="1" customWidth="1"/>
    <col min="14594" max="14594" width="39.42578125" style="1" customWidth="1"/>
    <col min="14595" max="14595" width="8.28515625" style="1" customWidth="1"/>
    <col min="14596" max="14596" width="9.7109375" style="1" customWidth="1"/>
    <col min="14597" max="14597" width="12.42578125" style="1" customWidth="1"/>
    <col min="14598" max="14598" width="13.28515625" style="1" customWidth="1"/>
    <col min="14599" max="14603" width="9.140625" style="1"/>
    <col min="14604" max="14604" width="7.140625" style="1" customWidth="1"/>
    <col min="14605" max="14848" width="9.140625" style="1"/>
    <col min="14849" max="14849" width="7.140625" style="1" customWidth="1"/>
    <col min="14850" max="14850" width="39.42578125" style="1" customWidth="1"/>
    <col min="14851" max="14851" width="8.28515625" style="1" customWidth="1"/>
    <col min="14852" max="14852" width="9.7109375" style="1" customWidth="1"/>
    <col min="14853" max="14853" width="12.42578125" style="1" customWidth="1"/>
    <col min="14854" max="14854" width="13.28515625" style="1" customWidth="1"/>
    <col min="14855" max="14859" width="9.140625" style="1"/>
    <col min="14860" max="14860" width="7.140625" style="1" customWidth="1"/>
    <col min="14861" max="15104" width="9.140625" style="1"/>
    <col min="15105" max="15105" width="7.140625" style="1" customWidth="1"/>
    <col min="15106" max="15106" width="39.42578125" style="1" customWidth="1"/>
    <col min="15107" max="15107" width="8.28515625" style="1" customWidth="1"/>
    <col min="15108" max="15108" width="9.7109375" style="1" customWidth="1"/>
    <col min="15109" max="15109" width="12.42578125" style="1" customWidth="1"/>
    <col min="15110" max="15110" width="13.28515625" style="1" customWidth="1"/>
    <col min="15111" max="15115" width="9.140625" style="1"/>
    <col min="15116" max="15116" width="7.140625" style="1" customWidth="1"/>
    <col min="15117" max="15360" width="9.140625" style="1"/>
    <col min="15361" max="15361" width="7.140625" style="1" customWidth="1"/>
    <col min="15362" max="15362" width="39.42578125" style="1" customWidth="1"/>
    <col min="15363" max="15363" width="8.28515625" style="1" customWidth="1"/>
    <col min="15364" max="15364" width="9.7109375" style="1" customWidth="1"/>
    <col min="15365" max="15365" width="12.42578125" style="1" customWidth="1"/>
    <col min="15366" max="15366" width="13.28515625" style="1" customWidth="1"/>
    <col min="15367" max="15371" width="9.140625" style="1"/>
    <col min="15372" max="15372" width="7.140625" style="1" customWidth="1"/>
    <col min="15373" max="15616" width="9.140625" style="1"/>
    <col min="15617" max="15617" width="7.140625" style="1" customWidth="1"/>
    <col min="15618" max="15618" width="39.42578125" style="1" customWidth="1"/>
    <col min="15619" max="15619" width="8.28515625" style="1" customWidth="1"/>
    <col min="15620" max="15620" width="9.7109375" style="1" customWidth="1"/>
    <col min="15621" max="15621" width="12.42578125" style="1" customWidth="1"/>
    <col min="15622" max="15622" width="13.28515625" style="1" customWidth="1"/>
    <col min="15623" max="15627" width="9.140625" style="1"/>
    <col min="15628" max="15628" width="7.140625" style="1" customWidth="1"/>
    <col min="15629" max="15872" width="9.140625" style="1"/>
    <col min="15873" max="15873" width="7.140625" style="1" customWidth="1"/>
    <col min="15874" max="15874" width="39.42578125" style="1" customWidth="1"/>
    <col min="15875" max="15875" width="8.28515625" style="1" customWidth="1"/>
    <col min="15876" max="15876" width="9.7109375" style="1" customWidth="1"/>
    <col min="15877" max="15877" width="12.42578125" style="1" customWidth="1"/>
    <col min="15878" max="15878" width="13.28515625" style="1" customWidth="1"/>
    <col min="15879" max="15883" width="9.140625" style="1"/>
    <col min="15884" max="15884" width="7.140625" style="1" customWidth="1"/>
    <col min="15885" max="16128" width="9.140625" style="1"/>
    <col min="16129" max="16129" width="7.140625" style="1" customWidth="1"/>
    <col min="16130" max="16130" width="39.42578125" style="1" customWidth="1"/>
    <col min="16131" max="16131" width="8.28515625" style="1" customWidth="1"/>
    <col min="16132" max="16132" width="9.7109375" style="1" customWidth="1"/>
    <col min="16133" max="16133" width="12.42578125" style="1" customWidth="1"/>
    <col min="16134" max="16134" width="13.28515625" style="1" customWidth="1"/>
    <col min="16135" max="16139" width="9.140625" style="1"/>
    <col min="16140" max="16140" width="7.140625" style="1" customWidth="1"/>
    <col min="16141" max="16384" width="9.140625" style="1"/>
  </cols>
  <sheetData>
    <row r="1" spans="1:9">
      <c r="A1" s="72" t="s">
        <v>294</v>
      </c>
      <c r="B1" s="24" t="s">
        <v>295</v>
      </c>
    </row>
    <row r="2" spans="1:9">
      <c r="A2" s="72"/>
      <c r="B2" s="24"/>
      <c r="H2" s="595" t="s">
        <v>1453</v>
      </c>
      <c r="I2" s="611"/>
    </row>
    <row r="3" spans="1:9" s="89" customFormat="1">
      <c r="A3" s="104" t="s">
        <v>296</v>
      </c>
      <c r="B3" s="105"/>
      <c r="C3" s="106"/>
      <c r="D3" s="107"/>
      <c r="E3" s="106"/>
      <c r="F3" s="108"/>
      <c r="H3" s="596" t="s">
        <v>1454</v>
      </c>
      <c r="I3" s="612"/>
    </row>
    <row r="4" spans="1:9" s="172" customFormat="1" ht="14.25" customHeight="1">
      <c r="A4" s="1234" t="s">
        <v>297</v>
      </c>
      <c r="B4" s="1193"/>
      <c r="C4" s="1193"/>
      <c r="D4" s="1193"/>
      <c r="E4" s="1193"/>
      <c r="F4" s="1194"/>
      <c r="H4" s="529" t="s">
        <v>1455</v>
      </c>
      <c r="I4" s="612"/>
    </row>
    <row r="5" spans="1:9" s="172" customFormat="1" ht="27" customHeight="1">
      <c r="A5" s="1195" t="s">
        <v>298</v>
      </c>
      <c r="B5" s="1228"/>
      <c r="C5" s="1228"/>
      <c r="D5" s="1228"/>
      <c r="E5" s="1228"/>
      <c r="F5" s="1229"/>
      <c r="H5" s="597" t="s">
        <v>309</v>
      </c>
      <c r="I5" s="612"/>
    </row>
    <row r="6" spans="1:9" s="172" customFormat="1" ht="14.25" customHeight="1">
      <c r="A6" s="1186" t="s">
        <v>299</v>
      </c>
      <c r="B6" s="1235"/>
      <c r="C6" s="1235"/>
      <c r="D6" s="1235"/>
      <c r="E6" s="1235"/>
      <c r="F6" s="1236"/>
      <c r="H6" s="531" t="s">
        <v>1376</v>
      </c>
      <c r="I6" s="612"/>
    </row>
    <row r="7" spans="1:9" s="89" customFormat="1" ht="13.5" customHeight="1">
      <c r="A7" s="173"/>
      <c r="B7" s="173"/>
      <c r="C7" s="173"/>
      <c r="D7" s="173"/>
      <c r="E7" s="173"/>
      <c r="F7" s="173"/>
      <c r="H7" s="598" t="s">
        <v>1456</v>
      </c>
      <c r="I7" s="612"/>
    </row>
    <row r="8" spans="1:9" s="89" customFormat="1" ht="12" customHeight="1">
      <c r="A8" s="173"/>
      <c r="B8" s="173"/>
      <c r="C8" s="173"/>
      <c r="D8" s="173"/>
      <c r="E8" s="173"/>
      <c r="F8" s="173"/>
      <c r="H8" s="599" t="s">
        <v>1457</v>
      </c>
      <c r="I8" s="612"/>
    </row>
    <row r="9" spans="1:9" s="24" customFormat="1" ht="17.25" thickBot="1">
      <c r="A9" s="74"/>
      <c r="B9" s="75" t="s">
        <v>96</v>
      </c>
      <c r="C9" s="95" t="s">
        <v>139</v>
      </c>
      <c r="D9" s="95" t="s">
        <v>97</v>
      </c>
      <c r="E9" s="95" t="s">
        <v>98</v>
      </c>
      <c r="F9" s="95" t="s">
        <v>99</v>
      </c>
      <c r="H9" s="600" t="s">
        <v>1458</v>
      </c>
      <c r="I9" s="611"/>
    </row>
    <row r="10" spans="1:9" ht="22.5" customHeight="1" thickTop="1">
      <c r="H10" s="601" t="s">
        <v>1459</v>
      </c>
      <c r="I10" s="611"/>
    </row>
    <row r="11" spans="1:9" s="216" customFormat="1">
      <c r="A11" s="245" t="s">
        <v>300</v>
      </c>
      <c r="B11" s="45" t="s">
        <v>301</v>
      </c>
      <c r="C11" s="116" t="s">
        <v>109</v>
      </c>
      <c r="D11" s="286">
        <v>15</v>
      </c>
      <c r="E11" s="246">
        <v>0</v>
      </c>
      <c r="F11" s="246">
        <f>E11*D11</f>
        <v>0</v>
      </c>
      <c r="H11" s="474" t="s">
        <v>1460</v>
      </c>
      <c r="I11" s="650">
        <f>SUM(F11+F16+F21+F26+F31)</f>
        <v>0</v>
      </c>
    </row>
    <row r="12" spans="1:9" s="216" customFormat="1" ht="12.75">
      <c r="A12" s="247"/>
      <c r="B12" s="286" t="s">
        <v>610</v>
      </c>
      <c r="C12" s="116"/>
      <c r="D12" s="286"/>
      <c r="E12" s="246"/>
      <c r="F12" s="246"/>
    </row>
    <row r="13" spans="1:9" s="216" customFormat="1" ht="12.75">
      <c r="A13" s="247"/>
      <c r="B13" s="286" t="s">
        <v>611</v>
      </c>
      <c r="C13" s="116"/>
      <c r="D13" s="286"/>
      <c r="E13" s="246"/>
      <c r="F13" s="246"/>
    </row>
    <row r="14" spans="1:9" s="216" customFormat="1" ht="229.5">
      <c r="A14" s="247"/>
      <c r="B14" s="287" t="s">
        <v>302</v>
      </c>
      <c r="C14" s="116"/>
      <c r="D14" s="286"/>
      <c r="E14" s="246"/>
      <c r="F14" s="246"/>
    </row>
    <row r="15" spans="1:9" s="216" customFormat="1" ht="12.75">
      <c r="A15" s="268"/>
      <c r="B15" s="269"/>
      <c r="C15" s="213"/>
      <c r="D15" s="269"/>
      <c r="E15" s="215"/>
      <c r="F15" s="215"/>
    </row>
    <row r="16" spans="1:9" s="216" customFormat="1" ht="12.75">
      <c r="A16" s="245" t="s">
        <v>303</v>
      </c>
      <c r="B16" s="45" t="s">
        <v>301</v>
      </c>
      <c r="C16" s="116" t="s">
        <v>109</v>
      </c>
      <c r="D16" s="286">
        <v>11</v>
      </c>
      <c r="E16" s="246">
        <v>0</v>
      </c>
      <c r="F16" s="246">
        <f>E16*D16</f>
        <v>0</v>
      </c>
    </row>
    <row r="17" spans="1:6" s="216" customFormat="1" ht="12.75">
      <c r="A17" s="247"/>
      <c r="B17" s="286" t="s">
        <v>612</v>
      </c>
      <c r="C17" s="116"/>
      <c r="D17" s="286"/>
      <c r="E17" s="246"/>
      <c r="F17" s="246"/>
    </row>
    <row r="18" spans="1:6" s="216" customFormat="1" ht="12.75">
      <c r="A18" s="247"/>
      <c r="B18" s="286" t="s">
        <v>613</v>
      </c>
      <c r="C18" s="116"/>
      <c r="D18" s="286"/>
      <c r="E18" s="246"/>
      <c r="F18" s="246"/>
    </row>
    <row r="19" spans="1:6" s="216" customFormat="1" ht="255">
      <c r="A19" s="247"/>
      <c r="B19" s="287" t="s">
        <v>614</v>
      </c>
      <c r="C19" s="116"/>
      <c r="D19" s="286"/>
      <c r="E19" s="246"/>
      <c r="F19" s="246"/>
    </row>
    <row r="20" spans="1:6" s="216" customFormat="1" ht="12.75">
      <c r="A20" s="268"/>
      <c r="B20" s="269"/>
      <c r="C20" s="213"/>
      <c r="D20" s="269"/>
      <c r="E20" s="215"/>
      <c r="F20" s="215"/>
    </row>
    <row r="21" spans="1:6" s="216" customFormat="1" ht="12.75">
      <c r="A21" s="245" t="s">
        <v>1423</v>
      </c>
      <c r="B21" s="45" t="s">
        <v>301</v>
      </c>
      <c r="C21" s="116" t="s">
        <v>109</v>
      </c>
      <c r="D21" s="286">
        <v>1</v>
      </c>
      <c r="E21" s="246">
        <v>0</v>
      </c>
      <c r="F21" s="246">
        <f>E21*D21</f>
        <v>0</v>
      </c>
    </row>
    <row r="22" spans="1:6" s="216" customFormat="1" ht="12.75">
      <c r="A22" s="247"/>
      <c r="B22" s="286" t="s">
        <v>1424</v>
      </c>
      <c r="C22" s="116"/>
      <c r="D22" s="286"/>
      <c r="E22" s="246"/>
      <c r="F22" s="246"/>
    </row>
    <row r="23" spans="1:6" s="216" customFormat="1" ht="12.75">
      <c r="A23" s="247"/>
      <c r="B23" s="286" t="s">
        <v>611</v>
      </c>
      <c r="C23" s="116"/>
      <c r="D23" s="286"/>
      <c r="E23" s="246"/>
      <c r="F23" s="246"/>
    </row>
    <row r="24" spans="1:6" s="216" customFormat="1" ht="242.25">
      <c r="A24" s="247"/>
      <c r="B24" s="287" t="s">
        <v>1425</v>
      </c>
      <c r="C24" s="116"/>
      <c r="D24" s="286"/>
      <c r="E24" s="246"/>
      <c r="F24" s="246"/>
    </row>
    <row r="25" spans="1:6" s="216" customFormat="1" ht="12.75">
      <c r="A25" s="268"/>
      <c r="B25" s="269"/>
      <c r="C25" s="213"/>
      <c r="D25" s="269"/>
      <c r="E25" s="215"/>
      <c r="F25" s="215"/>
    </row>
    <row r="26" spans="1:6" s="216" customFormat="1" ht="12.75">
      <c r="A26" s="245" t="s">
        <v>1426</v>
      </c>
      <c r="B26" s="45" t="s">
        <v>301</v>
      </c>
      <c r="C26" s="116" t="s">
        <v>109</v>
      </c>
      <c r="D26" s="286">
        <v>2</v>
      </c>
      <c r="E26" s="246">
        <v>0</v>
      </c>
      <c r="F26" s="246">
        <f>E26*D26</f>
        <v>0</v>
      </c>
    </row>
    <row r="27" spans="1:6" s="216" customFormat="1" ht="12.75">
      <c r="A27" s="247"/>
      <c r="B27" s="286" t="s">
        <v>1424</v>
      </c>
      <c r="C27" s="116"/>
      <c r="D27" s="286"/>
      <c r="E27" s="246"/>
      <c r="F27" s="246"/>
    </row>
    <row r="28" spans="1:6" s="216" customFormat="1" ht="12.75">
      <c r="A28" s="247"/>
      <c r="B28" s="286" t="s">
        <v>1427</v>
      </c>
      <c r="C28" s="116"/>
      <c r="D28" s="286"/>
      <c r="E28" s="246"/>
      <c r="F28" s="246"/>
    </row>
    <row r="29" spans="1:6" s="216" customFormat="1" ht="242.25">
      <c r="A29" s="247"/>
      <c r="B29" s="287" t="s">
        <v>1425</v>
      </c>
      <c r="C29" s="116"/>
      <c r="D29" s="286"/>
      <c r="E29" s="246"/>
      <c r="F29" s="246"/>
    </row>
    <row r="30" spans="1:6" s="216" customFormat="1" ht="12.75">
      <c r="A30" s="268"/>
      <c r="B30" s="269"/>
      <c r="C30" s="213"/>
      <c r="D30" s="269"/>
      <c r="E30" s="215"/>
      <c r="F30" s="215"/>
    </row>
    <row r="31" spans="1:6" s="216" customFormat="1" ht="12.75">
      <c r="A31" s="245" t="s">
        <v>1428</v>
      </c>
      <c r="B31" s="45" t="s">
        <v>301</v>
      </c>
      <c r="C31" s="116" t="s">
        <v>109</v>
      </c>
      <c r="D31" s="286">
        <v>1</v>
      </c>
      <c r="E31" s="246">
        <v>0</v>
      </c>
      <c r="F31" s="246">
        <f>E31*D31</f>
        <v>0</v>
      </c>
    </row>
    <row r="32" spans="1:6" s="216" customFormat="1" ht="12.75">
      <c r="A32" s="247"/>
      <c r="B32" s="286" t="s">
        <v>1424</v>
      </c>
      <c r="C32" s="116"/>
      <c r="D32" s="286"/>
      <c r="E32" s="246"/>
      <c r="F32" s="246"/>
    </row>
    <row r="33" spans="1:6" s="216" customFormat="1" ht="12.75">
      <c r="A33" s="247"/>
      <c r="B33" s="286" t="s">
        <v>1429</v>
      </c>
      <c r="C33" s="116"/>
      <c r="D33" s="286"/>
      <c r="E33" s="246"/>
      <c r="F33" s="246"/>
    </row>
    <row r="34" spans="1:6" s="216" customFormat="1" ht="242.25">
      <c r="A34" s="247"/>
      <c r="B34" s="287" t="s">
        <v>1425</v>
      </c>
      <c r="C34" s="116"/>
      <c r="D34" s="286"/>
      <c r="E34" s="246"/>
      <c r="F34" s="246"/>
    </row>
    <row r="35" spans="1:6" s="249" customFormat="1" ht="13.5" thickBot="1">
      <c r="A35" s="270"/>
      <c r="B35" s="248"/>
      <c r="C35" s="260"/>
      <c r="D35" s="261"/>
      <c r="E35" s="262"/>
      <c r="F35" s="262"/>
    </row>
    <row r="36" spans="1:6" s="24" customFormat="1" ht="17.25" thickBot="1">
      <c r="A36" s="84"/>
      <c r="B36" s="85" t="s">
        <v>304</v>
      </c>
      <c r="C36" s="100"/>
      <c r="D36" s="101"/>
      <c r="E36" s="102"/>
      <c r="F36" s="102">
        <f>SUM(F10:F34)</f>
        <v>0</v>
      </c>
    </row>
    <row r="37" spans="1:6" ht="17.25" thickTop="1"/>
  </sheetData>
  <sheetProtection selectLockedCells="1" selectUnlockedCells="1"/>
  <mergeCells count="3">
    <mergeCell ref="A4:F4"/>
    <mergeCell ref="A5:F5"/>
    <mergeCell ref="A6:F6"/>
  </mergeCells>
  <pageMargins left="0.78740157480314965" right="0.39370078740157483" top="0.98425196850393704" bottom="0.98425196850393704" header="0.51181102362204722" footer="0.51181102362204722"/>
  <pageSetup paperSize="9" firstPageNumber="0" orientation="portrait" r:id="rId1"/>
  <headerFooter alignWithMargins="0">
    <oddHeader>&amp;L&amp;"Calibri,Krepko"&amp;9&amp;UObjekt: Večnamenska športna dvorana
Prežihova 1, 9520 Gornja Radgona&amp;R&amp;9POPIS OBRTNIŠKIH DEL
B/3.0 MIZARSKA DELA</oddHeader>
    <oddFooter>&amp;LRekonstrukcija - OBSTOJEČI OBJEKT&amp;R&amp;P</oddFooter>
  </headerFooter>
  <colBreaks count="1" manualBreakCount="1">
    <brk id="6" max="3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A406C9-FF07-415B-83B8-DAAD67FD32F6}">
  <dimension ref="A1:J520"/>
  <sheetViews>
    <sheetView view="pageBreakPreview" zoomScaleSheetLayoutView="100" workbookViewId="0">
      <selection activeCell="E514" sqref="E514"/>
    </sheetView>
  </sheetViews>
  <sheetFormatPr defaultRowHeight="16.5"/>
  <cols>
    <col min="1" max="1" width="7.140625" style="47" customWidth="1"/>
    <col min="2" max="2" width="39.42578125" style="1" customWidth="1"/>
    <col min="3" max="3" width="8.28515625" style="1" customWidth="1"/>
    <col min="4" max="4" width="9.7109375" style="1" customWidth="1"/>
    <col min="5" max="5" width="12.42578125" style="1" customWidth="1"/>
    <col min="6" max="6" width="13.28515625" style="1" customWidth="1"/>
    <col min="7" max="7" width="9.140625" style="1" hidden="1" customWidth="1"/>
    <col min="8" max="8" width="28.5703125" style="1" hidden="1" customWidth="1"/>
    <col min="9" max="9" width="17" style="1" hidden="1" customWidth="1"/>
    <col min="10" max="10" width="9.140625" style="1" hidden="1" customWidth="1"/>
    <col min="11" max="11" width="9.140625" style="1"/>
    <col min="12" max="12" width="7.140625" style="1" customWidth="1"/>
    <col min="13" max="256" width="9.140625" style="1"/>
    <col min="257" max="257" width="7.140625" style="1" customWidth="1"/>
    <col min="258" max="258" width="39.42578125" style="1" customWidth="1"/>
    <col min="259" max="259" width="8.28515625" style="1" customWidth="1"/>
    <col min="260" max="260" width="9.7109375" style="1" customWidth="1"/>
    <col min="261" max="261" width="12.42578125" style="1" customWidth="1"/>
    <col min="262" max="262" width="13.28515625" style="1" customWidth="1"/>
    <col min="263" max="267" width="9.140625" style="1"/>
    <col min="268" max="268" width="7.140625" style="1" customWidth="1"/>
    <col min="269" max="512" width="9.140625" style="1"/>
    <col min="513" max="513" width="7.140625" style="1" customWidth="1"/>
    <col min="514" max="514" width="39.42578125" style="1" customWidth="1"/>
    <col min="515" max="515" width="8.28515625" style="1" customWidth="1"/>
    <col min="516" max="516" width="9.7109375" style="1" customWidth="1"/>
    <col min="517" max="517" width="12.42578125" style="1" customWidth="1"/>
    <col min="518" max="518" width="13.28515625" style="1" customWidth="1"/>
    <col min="519" max="523" width="9.140625" style="1"/>
    <col min="524" max="524" width="7.140625" style="1" customWidth="1"/>
    <col min="525" max="768" width="9.140625" style="1"/>
    <col min="769" max="769" width="7.140625" style="1" customWidth="1"/>
    <col min="770" max="770" width="39.42578125" style="1" customWidth="1"/>
    <col min="771" max="771" width="8.28515625" style="1" customWidth="1"/>
    <col min="772" max="772" width="9.7109375" style="1" customWidth="1"/>
    <col min="773" max="773" width="12.42578125" style="1" customWidth="1"/>
    <col min="774" max="774" width="13.28515625" style="1" customWidth="1"/>
    <col min="775" max="779" width="9.140625" style="1"/>
    <col min="780" max="780" width="7.140625" style="1" customWidth="1"/>
    <col min="781" max="1024" width="9.140625" style="1"/>
    <col min="1025" max="1025" width="7.140625" style="1" customWidth="1"/>
    <col min="1026" max="1026" width="39.42578125" style="1" customWidth="1"/>
    <col min="1027" max="1027" width="8.28515625" style="1" customWidth="1"/>
    <col min="1028" max="1028" width="9.7109375" style="1" customWidth="1"/>
    <col min="1029" max="1029" width="12.42578125" style="1" customWidth="1"/>
    <col min="1030" max="1030" width="13.28515625" style="1" customWidth="1"/>
    <col min="1031" max="1035" width="9.140625" style="1"/>
    <col min="1036" max="1036" width="7.140625" style="1" customWidth="1"/>
    <col min="1037" max="1280" width="9.140625" style="1"/>
    <col min="1281" max="1281" width="7.140625" style="1" customWidth="1"/>
    <col min="1282" max="1282" width="39.42578125" style="1" customWidth="1"/>
    <col min="1283" max="1283" width="8.28515625" style="1" customWidth="1"/>
    <col min="1284" max="1284" width="9.7109375" style="1" customWidth="1"/>
    <col min="1285" max="1285" width="12.42578125" style="1" customWidth="1"/>
    <col min="1286" max="1286" width="13.28515625" style="1" customWidth="1"/>
    <col min="1287" max="1291" width="9.140625" style="1"/>
    <col min="1292" max="1292" width="7.140625" style="1" customWidth="1"/>
    <col min="1293" max="1536" width="9.140625" style="1"/>
    <col min="1537" max="1537" width="7.140625" style="1" customWidth="1"/>
    <col min="1538" max="1538" width="39.42578125" style="1" customWidth="1"/>
    <col min="1539" max="1539" width="8.28515625" style="1" customWidth="1"/>
    <col min="1540" max="1540" width="9.7109375" style="1" customWidth="1"/>
    <col min="1541" max="1541" width="12.42578125" style="1" customWidth="1"/>
    <col min="1542" max="1542" width="13.28515625" style="1" customWidth="1"/>
    <col min="1543" max="1547" width="9.140625" style="1"/>
    <col min="1548" max="1548" width="7.140625" style="1" customWidth="1"/>
    <col min="1549" max="1792" width="9.140625" style="1"/>
    <col min="1793" max="1793" width="7.140625" style="1" customWidth="1"/>
    <col min="1794" max="1794" width="39.42578125" style="1" customWidth="1"/>
    <col min="1795" max="1795" width="8.28515625" style="1" customWidth="1"/>
    <col min="1796" max="1796" width="9.7109375" style="1" customWidth="1"/>
    <col min="1797" max="1797" width="12.42578125" style="1" customWidth="1"/>
    <col min="1798" max="1798" width="13.28515625" style="1" customWidth="1"/>
    <col min="1799" max="1803" width="9.140625" style="1"/>
    <col min="1804" max="1804" width="7.140625" style="1" customWidth="1"/>
    <col min="1805" max="2048" width="9.140625" style="1"/>
    <col min="2049" max="2049" width="7.140625" style="1" customWidth="1"/>
    <col min="2050" max="2050" width="39.42578125" style="1" customWidth="1"/>
    <col min="2051" max="2051" width="8.28515625" style="1" customWidth="1"/>
    <col min="2052" max="2052" width="9.7109375" style="1" customWidth="1"/>
    <col min="2053" max="2053" width="12.42578125" style="1" customWidth="1"/>
    <col min="2054" max="2054" width="13.28515625" style="1" customWidth="1"/>
    <col min="2055" max="2059" width="9.140625" style="1"/>
    <col min="2060" max="2060" width="7.140625" style="1" customWidth="1"/>
    <col min="2061" max="2304" width="9.140625" style="1"/>
    <col min="2305" max="2305" width="7.140625" style="1" customWidth="1"/>
    <col min="2306" max="2306" width="39.42578125" style="1" customWidth="1"/>
    <col min="2307" max="2307" width="8.28515625" style="1" customWidth="1"/>
    <col min="2308" max="2308" width="9.7109375" style="1" customWidth="1"/>
    <col min="2309" max="2309" width="12.42578125" style="1" customWidth="1"/>
    <col min="2310" max="2310" width="13.28515625" style="1" customWidth="1"/>
    <col min="2311" max="2315" width="9.140625" style="1"/>
    <col min="2316" max="2316" width="7.140625" style="1" customWidth="1"/>
    <col min="2317" max="2560" width="9.140625" style="1"/>
    <col min="2561" max="2561" width="7.140625" style="1" customWidth="1"/>
    <col min="2562" max="2562" width="39.42578125" style="1" customWidth="1"/>
    <col min="2563" max="2563" width="8.28515625" style="1" customWidth="1"/>
    <col min="2564" max="2564" width="9.7109375" style="1" customWidth="1"/>
    <col min="2565" max="2565" width="12.42578125" style="1" customWidth="1"/>
    <col min="2566" max="2566" width="13.28515625" style="1" customWidth="1"/>
    <col min="2567" max="2571" width="9.140625" style="1"/>
    <col min="2572" max="2572" width="7.140625" style="1" customWidth="1"/>
    <col min="2573" max="2816" width="9.140625" style="1"/>
    <col min="2817" max="2817" width="7.140625" style="1" customWidth="1"/>
    <col min="2818" max="2818" width="39.42578125" style="1" customWidth="1"/>
    <col min="2819" max="2819" width="8.28515625" style="1" customWidth="1"/>
    <col min="2820" max="2820" width="9.7109375" style="1" customWidth="1"/>
    <col min="2821" max="2821" width="12.42578125" style="1" customWidth="1"/>
    <col min="2822" max="2822" width="13.28515625" style="1" customWidth="1"/>
    <col min="2823" max="2827" width="9.140625" style="1"/>
    <col min="2828" max="2828" width="7.140625" style="1" customWidth="1"/>
    <col min="2829" max="3072" width="9.140625" style="1"/>
    <col min="3073" max="3073" width="7.140625" style="1" customWidth="1"/>
    <col min="3074" max="3074" width="39.42578125" style="1" customWidth="1"/>
    <col min="3075" max="3075" width="8.28515625" style="1" customWidth="1"/>
    <col min="3076" max="3076" width="9.7109375" style="1" customWidth="1"/>
    <col min="3077" max="3077" width="12.42578125" style="1" customWidth="1"/>
    <col min="3078" max="3078" width="13.28515625" style="1" customWidth="1"/>
    <col min="3079" max="3083" width="9.140625" style="1"/>
    <col min="3084" max="3084" width="7.140625" style="1" customWidth="1"/>
    <col min="3085" max="3328" width="9.140625" style="1"/>
    <col min="3329" max="3329" width="7.140625" style="1" customWidth="1"/>
    <col min="3330" max="3330" width="39.42578125" style="1" customWidth="1"/>
    <col min="3331" max="3331" width="8.28515625" style="1" customWidth="1"/>
    <col min="3332" max="3332" width="9.7109375" style="1" customWidth="1"/>
    <col min="3333" max="3333" width="12.42578125" style="1" customWidth="1"/>
    <col min="3334" max="3334" width="13.28515625" style="1" customWidth="1"/>
    <col min="3335" max="3339" width="9.140625" style="1"/>
    <col min="3340" max="3340" width="7.140625" style="1" customWidth="1"/>
    <col min="3341" max="3584" width="9.140625" style="1"/>
    <col min="3585" max="3585" width="7.140625" style="1" customWidth="1"/>
    <col min="3586" max="3586" width="39.42578125" style="1" customWidth="1"/>
    <col min="3587" max="3587" width="8.28515625" style="1" customWidth="1"/>
    <col min="3588" max="3588" width="9.7109375" style="1" customWidth="1"/>
    <col min="3589" max="3589" width="12.42578125" style="1" customWidth="1"/>
    <col min="3590" max="3590" width="13.28515625" style="1" customWidth="1"/>
    <col min="3591" max="3595" width="9.140625" style="1"/>
    <col min="3596" max="3596" width="7.140625" style="1" customWidth="1"/>
    <col min="3597" max="3840" width="9.140625" style="1"/>
    <col min="3841" max="3841" width="7.140625" style="1" customWidth="1"/>
    <col min="3842" max="3842" width="39.42578125" style="1" customWidth="1"/>
    <col min="3843" max="3843" width="8.28515625" style="1" customWidth="1"/>
    <col min="3844" max="3844" width="9.7109375" style="1" customWidth="1"/>
    <col min="3845" max="3845" width="12.42578125" style="1" customWidth="1"/>
    <col min="3846" max="3846" width="13.28515625" style="1" customWidth="1"/>
    <col min="3847" max="3851" width="9.140625" style="1"/>
    <col min="3852" max="3852" width="7.140625" style="1" customWidth="1"/>
    <col min="3853" max="4096" width="9.140625" style="1"/>
    <col min="4097" max="4097" width="7.140625" style="1" customWidth="1"/>
    <col min="4098" max="4098" width="39.42578125" style="1" customWidth="1"/>
    <col min="4099" max="4099" width="8.28515625" style="1" customWidth="1"/>
    <col min="4100" max="4100" width="9.7109375" style="1" customWidth="1"/>
    <col min="4101" max="4101" width="12.42578125" style="1" customWidth="1"/>
    <col min="4102" max="4102" width="13.28515625" style="1" customWidth="1"/>
    <col min="4103" max="4107" width="9.140625" style="1"/>
    <col min="4108" max="4108" width="7.140625" style="1" customWidth="1"/>
    <col min="4109" max="4352" width="9.140625" style="1"/>
    <col min="4353" max="4353" width="7.140625" style="1" customWidth="1"/>
    <col min="4354" max="4354" width="39.42578125" style="1" customWidth="1"/>
    <col min="4355" max="4355" width="8.28515625" style="1" customWidth="1"/>
    <col min="4356" max="4356" width="9.7109375" style="1" customWidth="1"/>
    <col min="4357" max="4357" width="12.42578125" style="1" customWidth="1"/>
    <col min="4358" max="4358" width="13.28515625" style="1" customWidth="1"/>
    <col min="4359" max="4363" width="9.140625" style="1"/>
    <col min="4364" max="4364" width="7.140625" style="1" customWidth="1"/>
    <col min="4365" max="4608" width="9.140625" style="1"/>
    <col min="4609" max="4609" width="7.140625" style="1" customWidth="1"/>
    <col min="4610" max="4610" width="39.42578125" style="1" customWidth="1"/>
    <col min="4611" max="4611" width="8.28515625" style="1" customWidth="1"/>
    <col min="4612" max="4612" width="9.7109375" style="1" customWidth="1"/>
    <col min="4613" max="4613" width="12.42578125" style="1" customWidth="1"/>
    <col min="4614" max="4614" width="13.28515625" style="1" customWidth="1"/>
    <col min="4615" max="4619" width="9.140625" style="1"/>
    <col min="4620" max="4620" width="7.140625" style="1" customWidth="1"/>
    <col min="4621" max="4864" width="9.140625" style="1"/>
    <col min="4865" max="4865" width="7.140625" style="1" customWidth="1"/>
    <col min="4866" max="4866" width="39.42578125" style="1" customWidth="1"/>
    <col min="4867" max="4867" width="8.28515625" style="1" customWidth="1"/>
    <col min="4868" max="4868" width="9.7109375" style="1" customWidth="1"/>
    <col min="4869" max="4869" width="12.42578125" style="1" customWidth="1"/>
    <col min="4870" max="4870" width="13.28515625" style="1" customWidth="1"/>
    <col min="4871" max="4875" width="9.140625" style="1"/>
    <col min="4876" max="4876" width="7.140625" style="1" customWidth="1"/>
    <col min="4877" max="5120" width="9.140625" style="1"/>
    <col min="5121" max="5121" width="7.140625" style="1" customWidth="1"/>
    <col min="5122" max="5122" width="39.42578125" style="1" customWidth="1"/>
    <col min="5123" max="5123" width="8.28515625" style="1" customWidth="1"/>
    <col min="5124" max="5124" width="9.7109375" style="1" customWidth="1"/>
    <col min="5125" max="5125" width="12.42578125" style="1" customWidth="1"/>
    <col min="5126" max="5126" width="13.28515625" style="1" customWidth="1"/>
    <col min="5127" max="5131" width="9.140625" style="1"/>
    <col min="5132" max="5132" width="7.140625" style="1" customWidth="1"/>
    <col min="5133" max="5376" width="9.140625" style="1"/>
    <col min="5377" max="5377" width="7.140625" style="1" customWidth="1"/>
    <col min="5378" max="5378" width="39.42578125" style="1" customWidth="1"/>
    <col min="5379" max="5379" width="8.28515625" style="1" customWidth="1"/>
    <col min="5380" max="5380" width="9.7109375" style="1" customWidth="1"/>
    <col min="5381" max="5381" width="12.42578125" style="1" customWidth="1"/>
    <col min="5382" max="5382" width="13.28515625" style="1" customWidth="1"/>
    <col min="5383" max="5387" width="9.140625" style="1"/>
    <col min="5388" max="5388" width="7.140625" style="1" customWidth="1"/>
    <col min="5389" max="5632" width="9.140625" style="1"/>
    <col min="5633" max="5633" width="7.140625" style="1" customWidth="1"/>
    <col min="5634" max="5634" width="39.42578125" style="1" customWidth="1"/>
    <col min="5635" max="5635" width="8.28515625" style="1" customWidth="1"/>
    <col min="5636" max="5636" width="9.7109375" style="1" customWidth="1"/>
    <col min="5637" max="5637" width="12.42578125" style="1" customWidth="1"/>
    <col min="5638" max="5638" width="13.28515625" style="1" customWidth="1"/>
    <col min="5639" max="5643" width="9.140625" style="1"/>
    <col min="5644" max="5644" width="7.140625" style="1" customWidth="1"/>
    <col min="5645" max="5888" width="9.140625" style="1"/>
    <col min="5889" max="5889" width="7.140625" style="1" customWidth="1"/>
    <col min="5890" max="5890" width="39.42578125" style="1" customWidth="1"/>
    <col min="5891" max="5891" width="8.28515625" style="1" customWidth="1"/>
    <col min="5892" max="5892" width="9.7109375" style="1" customWidth="1"/>
    <col min="5893" max="5893" width="12.42578125" style="1" customWidth="1"/>
    <col min="5894" max="5894" width="13.28515625" style="1" customWidth="1"/>
    <col min="5895" max="5899" width="9.140625" style="1"/>
    <col min="5900" max="5900" width="7.140625" style="1" customWidth="1"/>
    <col min="5901" max="6144" width="9.140625" style="1"/>
    <col min="6145" max="6145" width="7.140625" style="1" customWidth="1"/>
    <col min="6146" max="6146" width="39.42578125" style="1" customWidth="1"/>
    <col min="6147" max="6147" width="8.28515625" style="1" customWidth="1"/>
    <col min="6148" max="6148" width="9.7109375" style="1" customWidth="1"/>
    <col min="6149" max="6149" width="12.42578125" style="1" customWidth="1"/>
    <col min="6150" max="6150" width="13.28515625" style="1" customWidth="1"/>
    <col min="6151" max="6155" width="9.140625" style="1"/>
    <col min="6156" max="6156" width="7.140625" style="1" customWidth="1"/>
    <col min="6157" max="6400" width="9.140625" style="1"/>
    <col min="6401" max="6401" width="7.140625" style="1" customWidth="1"/>
    <col min="6402" max="6402" width="39.42578125" style="1" customWidth="1"/>
    <col min="6403" max="6403" width="8.28515625" style="1" customWidth="1"/>
    <col min="6404" max="6404" width="9.7109375" style="1" customWidth="1"/>
    <col min="6405" max="6405" width="12.42578125" style="1" customWidth="1"/>
    <col min="6406" max="6406" width="13.28515625" style="1" customWidth="1"/>
    <col min="6407" max="6411" width="9.140625" style="1"/>
    <col min="6412" max="6412" width="7.140625" style="1" customWidth="1"/>
    <col min="6413" max="6656" width="9.140625" style="1"/>
    <col min="6657" max="6657" width="7.140625" style="1" customWidth="1"/>
    <col min="6658" max="6658" width="39.42578125" style="1" customWidth="1"/>
    <col min="6659" max="6659" width="8.28515625" style="1" customWidth="1"/>
    <col min="6660" max="6660" width="9.7109375" style="1" customWidth="1"/>
    <col min="6661" max="6661" width="12.42578125" style="1" customWidth="1"/>
    <col min="6662" max="6662" width="13.28515625" style="1" customWidth="1"/>
    <col min="6663" max="6667" width="9.140625" style="1"/>
    <col min="6668" max="6668" width="7.140625" style="1" customWidth="1"/>
    <col min="6669" max="6912" width="9.140625" style="1"/>
    <col min="6913" max="6913" width="7.140625" style="1" customWidth="1"/>
    <col min="6914" max="6914" width="39.42578125" style="1" customWidth="1"/>
    <col min="6915" max="6915" width="8.28515625" style="1" customWidth="1"/>
    <col min="6916" max="6916" width="9.7109375" style="1" customWidth="1"/>
    <col min="6917" max="6917" width="12.42578125" style="1" customWidth="1"/>
    <col min="6918" max="6918" width="13.28515625" style="1" customWidth="1"/>
    <col min="6919" max="6923" width="9.140625" style="1"/>
    <col min="6924" max="6924" width="7.140625" style="1" customWidth="1"/>
    <col min="6925" max="7168" width="9.140625" style="1"/>
    <col min="7169" max="7169" width="7.140625" style="1" customWidth="1"/>
    <col min="7170" max="7170" width="39.42578125" style="1" customWidth="1"/>
    <col min="7171" max="7171" width="8.28515625" style="1" customWidth="1"/>
    <col min="7172" max="7172" width="9.7109375" style="1" customWidth="1"/>
    <col min="7173" max="7173" width="12.42578125" style="1" customWidth="1"/>
    <col min="7174" max="7174" width="13.28515625" style="1" customWidth="1"/>
    <col min="7175" max="7179" width="9.140625" style="1"/>
    <col min="7180" max="7180" width="7.140625" style="1" customWidth="1"/>
    <col min="7181" max="7424" width="9.140625" style="1"/>
    <col min="7425" max="7425" width="7.140625" style="1" customWidth="1"/>
    <col min="7426" max="7426" width="39.42578125" style="1" customWidth="1"/>
    <col min="7427" max="7427" width="8.28515625" style="1" customWidth="1"/>
    <col min="7428" max="7428" width="9.7109375" style="1" customWidth="1"/>
    <col min="7429" max="7429" width="12.42578125" style="1" customWidth="1"/>
    <col min="7430" max="7430" width="13.28515625" style="1" customWidth="1"/>
    <col min="7431" max="7435" width="9.140625" style="1"/>
    <col min="7436" max="7436" width="7.140625" style="1" customWidth="1"/>
    <col min="7437" max="7680" width="9.140625" style="1"/>
    <col min="7681" max="7681" width="7.140625" style="1" customWidth="1"/>
    <col min="7682" max="7682" width="39.42578125" style="1" customWidth="1"/>
    <col min="7683" max="7683" width="8.28515625" style="1" customWidth="1"/>
    <col min="7684" max="7684" width="9.7109375" style="1" customWidth="1"/>
    <col min="7685" max="7685" width="12.42578125" style="1" customWidth="1"/>
    <col min="7686" max="7686" width="13.28515625" style="1" customWidth="1"/>
    <col min="7687" max="7691" width="9.140625" style="1"/>
    <col min="7692" max="7692" width="7.140625" style="1" customWidth="1"/>
    <col min="7693" max="7936" width="9.140625" style="1"/>
    <col min="7937" max="7937" width="7.140625" style="1" customWidth="1"/>
    <col min="7938" max="7938" width="39.42578125" style="1" customWidth="1"/>
    <col min="7939" max="7939" width="8.28515625" style="1" customWidth="1"/>
    <col min="7940" max="7940" width="9.7109375" style="1" customWidth="1"/>
    <col min="7941" max="7941" width="12.42578125" style="1" customWidth="1"/>
    <col min="7942" max="7942" width="13.28515625" style="1" customWidth="1"/>
    <col min="7943" max="7947" width="9.140625" style="1"/>
    <col min="7948" max="7948" width="7.140625" style="1" customWidth="1"/>
    <col min="7949" max="8192" width="9.140625" style="1"/>
    <col min="8193" max="8193" width="7.140625" style="1" customWidth="1"/>
    <col min="8194" max="8194" width="39.42578125" style="1" customWidth="1"/>
    <col min="8195" max="8195" width="8.28515625" style="1" customWidth="1"/>
    <col min="8196" max="8196" width="9.7109375" style="1" customWidth="1"/>
    <col min="8197" max="8197" width="12.42578125" style="1" customWidth="1"/>
    <col min="8198" max="8198" width="13.28515625" style="1" customWidth="1"/>
    <col min="8199" max="8203" width="9.140625" style="1"/>
    <col min="8204" max="8204" width="7.140625" style="1" customWidth="1"/>
    <col min="8205" max="8448" width="9.140625" style="1"/>
    <col min="8449" max="8449" width="7.140625" style="1" customWidth="1"/>
    <col min="8450" max="8450" width="39.42578125" style="1" customWidth="1"/>
    <col min="8451" max="8451" width="8.28515625" style="1" customWidth="1"/>
    <col min="8452" max="8452" width="9.7109375" style="1" customWidth="1"/>
    <col min="8453" max="8453" width="12.42578125" style="1" customWidth="1"/>
    <col min="8454" max="8454" width="13.28515625" style="1" customWidth="1"/>
    <col min="8455" max="8459" width="9.140625" style="1"/>
    <col min="8460" max="8460" width="7.140625" style="1" customWidth="1"/>
    <col min="8461" max="8704" width="9.140625" style="1"/>
    <col min="8705" max="8705" width="7.140625" style="1" customWidth="1"/>
    <col min="8706" max="8706" width="39.42578125" style="1" customWidth="1"/>
    <col min="8707" max="8707" width="8.28515625" style="1" customWidth="1"/>
    <col min="8708" max="8708" width="9.7109375" style="1" customWidth="1"/>
    <col min="8709" max="8709" width="12.42578125" style="1" customWidth="1"/>
    <col min="8710" max="8710" width="13.28515625" style="1" customWidth="1"/>
    <col min="8711" max="8715" width="9.140625" style="1"/>
    <col min="8716" max="8716" width="7.140625" style="1" customWidth="1"/>
    <col min="8717" max="8960" width="9.140625" style="1"/>
    <col min="8961" max="8961" width="7.140625" style="1" customWidth="1"/>
    <col min="8962" max="8962" width="39.42578125" style="1" customWidth="1"/>
    <col min="8963" max="8963" width="8.28515625" style="1" customWidth="1"/>
    <col min="8964" max="8964" width="9.7109375" style="1" customWidth="1"/>
    <col min="8965" max="8965" width="12.42578125" style="1" customWidth="1"/>
    <col min="8966" max="8966" width="13.28515625" style="1" customWidth="1"/>
    <col min="8967" max="8971" width="9.140625" style="1"/>
    <col min="8972" max="8972" width="7.140625" style="1" customWidth="1"/>
    <col min="8973" max="9216" width="9.140625" style="1"/>
    <col min="9217" max="9217" width="7.140625" style="1" customWidth="1"/>
    <col min="9218" max="9218" width="39.42578125" style="1" customWidth="1"/>
    <col min="9219" max="9219" width="8.28515625" style="1" customWidth="1"/>
    <col min="9220" max="9220" width="9.7109375" style="1" customWidth="1"/>
    <col min="9221" max="9221" width="12.42578125" style="1" customWidth="1"/>
    <col min="9222" max="9222" width="13.28515625" style="1" customWidth="1"/>
    <col min="9223" max="9227" width="9.140625" style="1"/>
    <col min="9228" max="9228" width="7.140625" style="1" customWidth="1"/>
    <col min="9229" max="9472" width="9.140625" style="1"/>
    <col min="9473" max="9473" width="7.140625" style="1" customWidth="1"/>
    <col min="9474" max="9474" width="39.42578125" style="1" customWidth="1"/>
    <col min="9475" max="9475" width="8.28515625" style="1" customWidth="1"/>
    <col min="9476" max="9476" width="9.7109375" style="1" customWidth="1"/>
    <col min="9477" max="9477" width="12.42578125" style="1" customWidth="1"/>
    <col min="9478" max="9478" width="13.28515625" style="1" customWidth="1"/>
    <col min="9479" max="9483" width="9.140625" style="1"/>
    <col min="9484" max="9484" width="7.140625" style="1" customWidth="1"/>
    <col min="9485" max="9728" width="9.140625" style="1"/>
    <col min="9729" max="9729" width="7.140625" style="1" customWidth="1"/>
    <col min="9730" max="9730" width="39.42578125" style="1" customWidth="1"/>
    <col min="9731" max="9731" width="8.28515625" style="1" customWidth="1"/>
    <col min="9732" max="9732" width="9.7109375" style="1" customWidth="1"/>
    <col min="9733" max="9733" width="12.42578125" style="1" customWidth="1"/>
    <col min="9734" max="9734" width="13.28515625" style="1" customWidth="1"/>
    <col min="9735" max="9739" width="9.140625" style="1"/>
    <col min="9740" max="9740" width="7.140625" style="1" customWidth="1"/>
    <col min="9741" max="9984" width="9.140625" style="1"/>
    <col min="9985" max="9985" width="7.140625" style="1" customWidth="1"/>
    <col min="9986" max="9986" width="39.42578125" style="1" customWidth="1"/>
    <col min="9987" max="9987" width="8.28515625" style="1" customWidth="1"/>
    <col min="9988" max="9988" width="9.7109375" style="1" customWidth="1"/>
    <col min="9989" max="9989" width="12.42578125" style="1" customWidth="1"/>
    <col min="9990" max="9990" width="13.28515625" style="1" customWidth="1"/>
    <col min="9991" max="9995" width="9.140625" style="1"/>
    <col min="9996" max="9996" width="7.140625" style="1" customWidth="1"/>
    <col min="9997" max="10240" width="9.140625" style="1"/>
    <col min="10241" max="10241" width="7.140625" style="1" customWidth="1"/>
    <col min="10242" max="10242" width="39.42578125" style="1" customWidth="1"/>
    <col min="10243" max="10243" width="8.28515625" style="1" customWidth="1"/>
    <col min="10244" max="10244" width="9.7109375" style="1" customWidth="1"/>
    <col min="10245" max="10245" width="12.42578125" style="1" customWidth="1"/>
    <col min="10246" max="10246" width="13.28515625" style="1" customWidth="1"/>
    <col min="10247" max="10251" width="9.140625" style="1"/>
    <col min="10252" max="10252" width="7.140625" style="1" customWidth="1"/>
    <col min="10253" max="10496" width="9.140625" style="1"/>
    <col min="10497" max="10497" width="7.140625" style="1" customWidth="1"/>
    <col min="10498" max="10498" width="39.42578125" style="1" customWidth="1"/>
    <col min="10499" max="10499" width="8.28515625" style="1" customWidth="1"/>
    <col min="10500" max="10500" width="9.7109375" style="1" customWidth="1"/>
    <col min="10501" max="10501" width="12.42578125" style="1" customWidth="1"/>
    <col min="10502" max="10502" width="13.28515625" style="1" customWidth="1"/>
    <col min="10503" max="10507" width="9.140625" style="1"/>
    <col min="10508" max="10508" width="7.140625" style="1" customWidth="1"/>
    <col min="10509" max="10752" width="9.140625" style="1"/>
    <col min="10753" max="10753" width="7.140625" style="1" customWidth="1"/>
    <col min="10754" max="10754" width="39.42578125" style="1" customWidth="1"/>
    <col min="10755" max="10755" width="8.28515625" style="1" customWidth="1"/>
    <col min="10756" max="10756" width="9.7109375" style="1" customWidth="1"/>
    <col min="10757" max="10757" width="12.42578125" style="1" customWidth="1"/>
    <col min="10758" max="10758" width="13.28515625" style="1" customWidth="1"/>
    <col min="10759" max="10763" width="9.140625" style="1"/>
    <col min="10764" max="10764" width="7.140625" style="1" customWidth="1"/>
    <col min="10765" max="11008" width="9.140625" style="1"/>
    <col min="11009" max="11009" width="7.140625" style="1" customWidth="1"/>
    <col min="11010" max="11010" width="39.42578125" style="1" customWidth="1"/>
    <col min="11011" max="11011" width="8.28515625" style="1" customWidth="1"/>
    <col min="11012" max="11012" width="9.7109375" style="1" customWidth="1"/>
    <col min="11013" max="11013" width="12.42578125" style="1" customWidth="1"/>
    <col min="11014" max="11014" width="13.28515625" style="1" customWidth="1"/>
    <col min="11015" max="11019" width="9.140625" style="1"/>
    <col min="11020" max="11020" width="7.140625" style="1" customWidth="1"/>
    <col min="11021" max="11264" width="9.140625" style="1"/>
    <col min="11265" max="11265" width="7.140625" style="1" customWidth="1"/>
    <col min="11266" max="11266" width="39.42578125" style="1" customWidth="1"/>
    <col min="11267" max="11267" width="8.28515625" style="1" customWidth="1"/>
    <col min="11268" max="11268" width="9.7109375" style="1" customWidth="1"/>
    <col min="11269" max="11269" width="12.42578125" style="1" customWidth="1"/>
    <col min="11270" max="11270" width="13.28515625" style="1" customWidth="1"/>
    <col min="11271" max="11275" width="9.140625" style="1"/>
    <col min="11276" max="11276" width="7.140625" style="1" customWidth="1"/>
    <col min="11277" max="11520" width="9.140625" style="1"/>
    <col min="11521" max="11521" width="7.140625" style="1" customWidth="1"/>
    <col min="11522" max="11522" width="39.42578125" style="1" customWidth="1"/>
    <col min="11523" max="11523" width="8.28515625" style="1" customWidth="1"/>
    <col min="11524" max="11524" width="9.7109375" style="1" customWidth="1"/>
    <col min="11525" max="11525" width="12.42578125" style="1" customWidth="1"/>
    <col min="11526" max="11526" width="13.28515625" style="1" customWidth="1"/>
    <col min="11527" max="11531" width="9.140625" style="1"/>
    <col min="11532" max="11532" width="7.140625" style="1" customWidth="1"/>
    <col min="11533" max="11776" width="9.140625" style="1"/>
    <col min="11777" max="11777" width="7.140625" style="1" customWidth="1"/>
    <col min="11778" max="11778" width="39.42578125" style="1" customWidth="1"/>
    <col min="11779" max="11779" width="8.28515625" style="1" customWidth="1"/>
    <col min="11780" max="11780" width="9.7109375" style="1" customWidth="1"/>
    <col min="11781" max="11781" width="12.42578125" style="1" customWidth="1"/>
    <col min="11782" max="11782" width="13.28515625" style="1" customWidth="1"/>
    <col min="11783" max="11787" width="9.140625" style="1"/>
    <col min="11788" max="11788" width="7.140625" style="1" customWidth="1"/>
    <col min="11789" max="12032" width="9.140625" style="1"/>
    <col min="12033" max="12033" width="7.140625" style="1" customWidth="1"/>
    <col min="12034" max="12034" width="39.42578125" style="1" customWidth="1"/>
    <col min="12035" max="12035" width="8.28515625" style="1" customWidth="1"/>
    <col min="12036" max="12036" width="9.7109375" style="1" customWidth="1"/>
    <col min="12037" max="12037" width="12.42578125" style="1" customWidth="1"/>
    <col min="12038" max="12038" width="13.28515625" style="1" customWidth="1"/>
    <col min="12039" max="12043" width="9.140625" style="1"/>
    <col min="12044" max="12044" width="7.140625" style="1" customWidth="1"/>
    <col min="12045" max="12288" width="9.140625" style="1"/>
    <col min="12289" max="12289" width="7.140625" style="1" customWidth="1"/>
    <col min="12290" max="12290" width="39.42578125" style="1" customWidth="1"/>
    <col min="12291" max="12291" width="8.28515625" style="1" customWidth="1"/>
    <col min="12292" max="12292" width="9.7109375" style="1" customWidth="1"/>
    <col min="12293" max="12293" width="12.42578125" style="1" customWidth="1"/>
    <col min="12294" max="12294" width="13.28515625" style="1" customWidth="1"/>
    <col min="12295" max="12299" width="9.140625" style="1"/>
    <col min="12300" max="12300" width="7.140625" style="1" customWidth="1"/>
    <col min="12301" max="12544" width="9.140625" style="1"/>
    <col min="12545" max="12545" width="7.140625" style="1" customWidth="1"/>
    <col min="12546" max="12546" width="39.42578125" style="1" customWidth="1"/>
    <col min="12547" max="12547" width="8.28515625" style="1" customWidth="1"/>
    <col min="12548" max="12548" width="9.7109375" style="1" customWidth="1"/>
    <col min="12549" max="12549" width="12.42578125" style="1" customWidth="1"/>
    <col min="12550" max="12550" width="13.28515625" style="1" customWidth="1"/>
    <col min="12551" max="12555" width="9.140625" style="1"/>
    <col min="12556" max="12556" width="7.140625" style="1" customWidth="1"/>
    <col min="12557" max="12800" width="9.140625" style="1"/>
    <col min="12801" max="12801" width="7.140625" style="1" customWidth="1"/>
    <col min="12802" max="12802" width="39.42578125" style="1" customWidth="1"/>
    <col min="12803" max="12803" width="8.28515625" style="1" customWidth="1"/>
    <col min="12804" max="12804" width="9.7109375" style="1" customWidth="1"/>
    <col min="12805" max="12805" width="12.42578125" style="1" customWidth="1"/>
    <col min="12806" max="12806" width="13.28515625" style="1" customWidth="1"/>
    <col min="12807" max="12811" width="9.140625" style="1"/>
    <col min="12812" max="12812" width="7.140625" style="1" customWidth="1"/>
    <col min="12813" max="13056" width="9.140625" style="1"/>
    <col min="13057" max="13057" width="7.140625" style="1" customWidth="1"/>
    <col min="13058" max="13058" width="39.42578125" style="1" customWidth="1"/>
    <col min="13059" max="13059" width="8.28515625" style="1" customWidth="1"/>
    <col min="13060" max="13060" width="9.7109375" style="1" customWidth="1"/>
    <col min="13061" max="13061" width="12.42578125" style="1" customWidth="1"/>
    <col min="13062" max="13062" width="13.28515625" style="1" customWidth="1"/>
    <col min="13063" max="13067" width="9.140625" style="1"/>
    <col min="13068" max="13068" width="7.140625" style="1" customWidth="1"/>
    <col min="13069" max="13312" width="9.140625" style="1"/>
    <col min="13313" max="13313" width="7.140625" style="1" customWidth="1"/>
    <col min="13314" max="13314" width="39.42578125" style="1" customWidth="1"/>
    <col min="13315" max="13315" width="8.28515625" style="1" customWidth="1"/>
    <col min="13316" max="13316" width="9.7109375" style="1" customWidth="1"/>
    <col min="13317" max="13317" width="12.42578125" style="1" customWidth="1"/>
    <col min="13318" max="13318" width="13.28515625" style="1" customWidth="1"/>
    <col min="13319" max="13323" width="9.140625" style="1"/>
    <col min="13324" max="13324" width="7.140625" style="1" customWidth="1"/>
    <col min="13325" max="13568" width="9.140625" style="1"/>
    <col min="13569" max="13569" width="7.140625" style="1" customWidth="1"/>
    <col min="13570" max="13570" width="39.42578125" style="1" customWidth="1"/>
    <col min="13571" max="13571" width="8.28515625" style="1" customWidth="1"/>
    <col min="13572" max="13572" width="9.7109375" style="1" customWidth="1"/>
    <col min="13573" max="13573" width="12.42578125" style="1" customWidth="1"/>
    <col min="13574" max="13574" width="13.28515625" style="1" customWidth="1"/>
    <col min="13575" max="13579" width="9.140625" style="1"/>
    <col min="13580" max="13580" width="7.140625" style="1" customWidth="1"/>
    <col min="13581" max="13824" width="9.140625" style="1"/>
    <col min="13825" max="13825" width="7.140625" style="1" customWidth="1"/>
    <col min="13826" max="13826" width="39.42578125" style="1" customWidth="1"/>
    <col min="13827" max="13827" width="8.28515625" style="1" customWidth="1"/>
    <col min="13828" max="13828" width="9.7109375" style="1" customWidth="1"/>
    <col min="13829" max="13829" width="12.42578125" style="1" customWidth="1"/>
    <col min="13830" max="13830" width="13.28515625" style="1" customWidth="1"/>
    <col min="13831" max="13835" width="9.140625" style="1"/>
    <col min="13836" max="13836" width="7.140625" style="1" customWidth="1"/>
    <col min="13837" max="14080" width="9.140625" style="1"/>
    <col min="14081" max="14081" width="7.140625" style="1" customWidth="1"/>
    <col min="14082" max="14082" width="39.42578125" style="1" customWidth="1"/>
    <col min="14083" max="14083" width="8.28515625" style="1" customWidth="1"/>
    <col min="14084" max="14084" width="9.7109375" style="1" customWidth="1"/>
    <col min="14085" max="14085" width="12.42578125" style="1" customWidth="1"/>
    <col min="14086" max="14086" width="13.28515625" style="1" customWidth="1"/>
    <col min="14087" max="14091" width="9.140625" style="1"/>
    <col min="14092" max="14092" width="7.140625" style="1" customWidth="1"/>
    <col min="14093" max="14336" width="9.140625" style="1"/>
    <col min="14337" max="14337" width="7.140625" style="1" customWidth="1"/>
    <col min="14338" max="14338" width="39.42578125" style="1" customWidth="1"/>
    <col min="14339" max="14339" width="8.28515625" style="1" customWidth="1"/>
    <col min="14340" max="14340" width="9.7109375" style="1" customWidth="1"/>
    <col min="14341" max="14341" width="12.42578125" style="1" customWidth="1"/>
    <col min="14342" max="14342" width="13.28515625" style="1" customWidth="1"/>
    <col min="14343" max="14347" width="9.140625" style="1"/>
    <col min="14348" max="14348" width="7.140625" style="1" customWidth="1"/>
    <col min="14349" max="14592" width="9.140625" style="1"/>
    <col min="14593" max="14593" width="7.140625" style="1" customWidth="1"/>
    <col min="14594" max="14594" width="39.42578125" style="1" customWidth="1"/>
    <col min="14595" max="14595" width="8.28515625" style="1" customWidth="1"/>
    <col min="14596" max="14596" width="9.7109375" style="1" customWidth="1"/>
    <col min="14597" max="14597" width="12.42578125" style="1" customWidth="1"/>
    <col min="14598" max="14598" width="13.28515625" style="1" customWidth="1"/>
    <col min="14599" max="14603" width="9.140625" style="1"/>
    <col min="14604" max="14604" width="7.140625" style="1" customWidth="1"/>
    <col min="14605" max="14848" width="9.140625" style="1"/>
    <col min="14849" max="14849" width="7.140625" style="1" customWidth="1"/>
    <col min="14850" max="14850" width="39.42578125" style="1" customWidth="1"/>
    <col min="14851" max="14851" width="8.28515625" style="1" customWidth="1"/>
    <col min="14852" max="14852" width="9.7109375" style="1" customWidth="1"/>
    <col min="14853" max="14853" width="12.42578125" style="1" customWidth="1"/>
    <col min="14854" max="14854" width="13.28515625" style="1" customWidth="1"/>
    <col min="14855" max="14859" width="9.140625" style="1"/>
    <col min="14860" max="14860" width="7.140625" style="1" customWidth="1"/>
    <col min="14861" max="15104" width="9.140625" style="1"/>
    <col min="15105" max="15105" width="7.140625" style="1" customWidth="1"/>
    <col min="15106" max="15106" width="39.42578125" style="1" customWidth="1"/>
    <col min="15107" max="15107" width="8.28515625" style="1" customWidth="1"/>
    <col min="15108" max="15108" width="9.7109375" style="1" customWidth="1"/>
    <col min="15109" max="15109" width="12.42578125" style="1" customWidth="1"/>
    <col min="15110" max="15110" width="13.28515625" style="1" customWidth="1"/>
    <col min="15111" max="15115" width="9.140625" style="1"/>
    <col min="15116" max="15116" width="7.140625" style="1" customWidth="1"/>
    <col min="15117" max="15360" width="9.140625" style="1"/>
    <col min="15361" max="15361" width="7.140625" style="1" customWidth="1"/>
    <col min="15362" max="15362" width="39.42578125" style="1" customWidth="1"/>
    <col min="15363" max="15363" width="8.28515625" style="1" customWidth="1"/>
    <col min="15364" max="15364" width="9.7109375" style="1" customWidth="1"/>
    <col min="15365" max="15365" width="12.42578125" style="1" customWidth="1"/>
    <col min="15366" max="15366" width="13.28515625" style="1" customWidth="1"/>
    <col min="15367" max="15371" width="9.140625" style="1"/>
    <col min="15372" max="15372" width="7.140625" style="1" customWidth="1"/>
    <col min="15373" max="15616" width="9.140625" style="1"/>
    <col min="15617" max="15617" width="7.140625" style="1" customWidth="1"/>
    <col min="15618" max="15618" width="39.42578125" style="1" customWidth="1"/>
    <col min="15619" max="15619" width="8.28515625" style="1" customWidth="1"/>
    <col min="15620" max="15620" width="9.7109375" style="1" customWidth="1"/>
    <col min="15621" max="15621" width="12.42578125" style="1" customWidth="1"/>
    <col min="15622" max="15622" width="13.28515625" style="1" customWidth="1"/>
    <col min="15623" max="15627" width="9.140625" style="1"/>
    <col min="15628" max="15628" width="7.140625" style="1" customWidth="1"/>
    <col min="15629" max="15872" width="9.140625" style="1"/>
    <col min="15873" max="15873" width="7.140625" style="1" customWidth="1"/>
    <col min="15874" max="15874" width="39.42578125" style="1" customWidth="1"/>
    <col min="15875" max="15875" width="8.28515625" style="1" customWidth="1"/>
    <col min="15876" max="15876" width="9.7109375" style="1" customWidth="1"/>
    <col min="15877" max="15877" width="12.42578125" style="1" customWidth="1"/>
    <col min="15878" max="15878" width="13.28515625" style="1" customWidth="1"/>
    <col min="15879" max="15883" width="9.140625" style="1"/>
    <col min="15884" max="15884" width="7.140625" style="1" customWidth="1"/>
    <col min="15885" max="16128" width="9.140625" style="1"/>
    <col min="16129" max="16129" width="7.140625" style="1" customWidth="1"/>
    <col min="16130" max="16130" width="39.42578125" style="1" customWidth="1"/>
    <col min="16131" max="16131" width="8.28515625" style="1" customWidth="1"/>
    <col min="16132" max="16132" width="9.7109375" style="1" customWidth="1"/>
    <col min="16133" max="16133" width="12.42578125" style="1" customWidth="1"/>
    <col min="16134" max="16134" width="13.28515625" style="1" customWidth="1"/>
    <col min="16135" max="16139" width="9.140625" style="1"/>
    <col min="16140" max="16140" width="7.140625" style="1" customWidth="1"/>
    <col min="16141" max="16384" width="9.140625" style="1"/>
  </cols>
  <sheetData>
    <row r="1" spans="1:9">
      <c r="A1" s="72" t="s">
        <v>305</v>
      </c>
      <c r="B1" s="24" t="s">
        <v>306</v>
      </c>
    </row>
    <row r="2" spans="1:9">
      <c r="H2" s="595" t="s">
        <v>1453</v>
      </c>
    </row>
    <row r="3" spans="1:9" s="89" customFormat="1">
      <c r="A3" s="104" t="s">
        <v>307</v>
      </c>
      <c r="B3" s="105"/>
      <c r="C3" s="106"/>
      <c r="D3" s="107"/>
      <c r="E3" s="106"/>
      <c r="F3" s="108"/>
      <c r="H3" s="596" t="s">
        <v>1454</v>
      </c>
    </row>
    <row r="4" spans="1:9" s="172" customFormat="1" ht="14.25" customHeight="1">
      <c r="A4" s="1234" t="s">
        <v>297</v>
      </c>
      <c r="B4" s="1193"/>
      <c r="C4" s="1193"/>
      <c r="D4" s="1193"/>
      <c r="E4" s="1193"/>
      <c r="F4" s="1194"/>
      <c r="H4" s="529" t="s">
        <v>1455</v>
      </c>
    </row>
    <row r="5" spans="1:9" s="172" customFormat="1" ht="27" customHeight="1">
      <c r="A5" s="1195" t="s">
        <v>298</v>
      </c>
      <c r="B5" s="1228"/>
      <c r="C5" s="1228"/>
      <c r="D5" s="1228"/>
      <c r="E5" s="1228"/>
      <c r="F5" s="1229"/>
      <c r="H5" s="597" t="s">
        <v>309</v>
      </c>
      <c r="I5" s="660">
        <f>SUM(F26+F32+F38+F44+F50+F57+F64+F71+F78+F85+F92+F99+F106+F113+F120+F127+F134+F141+F148+F155+F162+F169+F176+F183+F190+F197+F204+F211+F217+F223+F229+F241+F247+F253+F259+F271+F278+F285+F292+F298+F304+F310+F317+F323+F332+F337+F343+F348+F483+F503)</f>
        <v>0</v>
      </c>
    </row>
    <row r="6" spans="1:9" s="172" customFormat="1" ht="14.25" customHeight="1">
      <c r="A6" s="1186" t="s">
        <v>299</v>
      </c>
      <c r="B6" s="1235"/>
      <c r="C6" s="1235"/>
      <c r="D6" s="1235"/>
      <c r="E6" s="1235"/>
      <c r="F6" s="1236"/>
      <c r="H6" s="531" t="s">
        <v>1376</v>
      </c>
      <c r="I6" s="661"/>
    </row>
    <row r="7" spans="1:9">
      <c r="H7" s="598" t="s">
        <v>1456</v>
      </c>
      <c r="I7" s="18"/>
    </row>
    <row r="8" spans="1:9" s="172" customFormat="1">
      <c r="A8" s="1238" t="s">
        <v>308</v>
      </c>
      <c r="B8" s="1239"/>
      <c r="C8" s="1239"/>
      <c r="D8" s="1239"/>
      <c r="E8" s="1239"/>
      <c r="F8" s="1240"/>
      <c r="H8" s="599" t="s">
        <v>1457</v>
      </c>
      <c r="I8" s="661"/>
    </row>
    <row r="9" spans="1:9" s="172" customFormat="1" ht="195.75" customHeight="1">
      <c r="A9" s="1195" t="s">
        <v>724</v>
      </c>
      <c r="B9" s="1228"/>
      <c r="C9" s="1228"/>
      <c r="D9" s="1228"/>
      <c r="E9" s="1228"/>
      <c r="F9" s="1229"/>
      <c r="H9" s="600" t="s">
        <v>1458</v>
      </c>
      <c r="I9" s="661"/>
    </row>
    <row r="10" spans="1:9" ht="7.5" customHeight="1">
      <c r="H10" s="533" t="s">
        <v>1459</v>
      </c>
      <c r="I10" s="18"/>
    </row>
    <row r="11" spans="1:9" s="172" customFormat="1" ht="286.5" customHeight="1">
      <c r="A11" s="1237" t="s">
        <v>725</v>
      </c>
      <c r="B11" s="1228"/>
      <c r="C11" s="1228"/>
      <c r="D11" s="1228"/>
      <c r="E11" s="1228"/>
      <c r="F11" s="1229"/>
      <c r="H11" s="474" t="s">
        <v>1460</v>
      </c>
      <c r="I11" s="662">
        <f>SUM(F353+F358+F363+F368+F373+F378+F383+F388+F393+F398+F403+F408+F413+F418+F423+F428+F433+F438+F443+F448+F453+F458+F463+F468+F473+F478+F488+F493+F498+F508+F513)</f>
        <v>0</v>
      </c>
    </row>
    <row r="12" spans="1:9" ht="8.25" customHeight="1"/>
    <row r="13" spans="1:9" s="172" customFormat="1" ht="274.5" customHeight="1">
      <c r="A13" s="1237" t="s">
        <v>726</v>
      </c>
      <c r="B13" s="1228"/>
      <c r="C13" s="1228"/>
      <c r="D13" s="1228"/>
      <c r="E13" s="1228"/>
      <c r="F13" s="1229"/>
      <c r="H13" s="1016" t="s">
        <v>2444</v>
      </c>
      <c r="I13" s="662">
        <f>SUM(F235+F265)</f>
        <v>0</v>
      </c>
    </row>
    <row r="14" spans="1:9" ht="6" customHeight="1"/>
    <row r="15" spans="1:9" s="172" customFormat="1" ht="258" customHeight="1">
      <c r="A15" s="1237" t="s">
        <v>727</v>
      </c>
      <c r="B15" s="1228"/>
      <c r="C15" s="1228"/>
      <c r="D15" s="1228"/>
      <c r="E15" s="1228"/>
      <c r="F15" s="1229"/>
      <c r="H15" s="1158" t="s">
        <v>2486</v>
      </c>
      <c r="I15" s="1024">
        <f>SUM(I5+I11)</f>
        <v>0</v>
      </c>
    </row>
    <row r="16" spans="1:9" s="172" customFormat="1" ht="235.5" customHeight="1">
      <c r="A16" s="1241" t="s">
        <v>728</v>
      </c>
      <c r="B16" s="1241"/>
      <c r="C16" s="1241"/>
      <c r="D16" s="1241"/>
      <c r="E16" s="1241"/>
      <c r="F16" s="1241"/>
    </row>
    <row r="17" spans="1:6" ht="6" customHeight="1"/>
    <row r="18" spans="1:6" s="172" customFormat="1" ht="231.75" customHeight="1">
      <c r="A18" s="1237" t="s">
        <v>729</v>
      </c>
      <c r="B18" s="1228"/>
      <c r="C18" s="1228"/>
      <c r="D18" s="1228"/>
      <c r="E18" s="1228"/>
      <c r="F18" s="1229"/>
    </row>
    <row r="20" spans="1:6" ht="73.5" customHeight="1">
      <c r="B20" s="1173" t="s">
        <v>1775</v>
      </c>
      <c r="C20" s="1173"/>
      <c r="D20" s="1173"/>
      <c r="E20" s="1173"/>
    </row>
    <row r="22" spans="1:6" s="24" customFormat="1" ht="17.25" thickBot="1">
      <c r="A22" s="74"/>
      <c r="B22" s="75" t="s">
        <v>96</v>
      </c>
      <c r="C22" s="95" t="s">
        <v>139</v>
      </c>
      <c r="D22" s="95" t="s">
        <v>97</v>
      </c>
      <c r="E22" s="95" t="s">
        <v>98</v>
      </c>
      <c r="F22" s="95" t="s">
        <v>99</v>
      </c>
    </row>
    <row r="23" spans="1:6" ht="17.25" thickTop="1"/>
    <row r="24" spans="1:6">
      <c r="B24" s="18" t="s">
        <v>309</v>
      </c>
    </row>
    <row r="25" spans="1:6" ht="12.75" customHeight="1"/>
    <row r="26" spans="1:6" s="216" customFormat="1" ht="18" customHeight="1">
      <c r="A26" s="572" t="s">
        <v>310</v>
      </c>
      <c r="B26" s="573" t="s">
        <v>301</v>
      </c>
      <c r="C26" s="574" t="s">
        <v>225</v>
      </c>
      <c r="D26" s="651">
        <v>25</v>
      </c>
      <c r="E26" s="576">
        <v>0</v>
      </c>
      <c r="F26" s="576">
        <f>E26*D26</f>
        <v>0</v>
      </c>
    </row>
    <row r="27" spans="1:6" s="216" customFormat="1" ht="12.75">
      <c r="A27" s="652"/>
      <c r="B27" s="651" t="s">
        <v>732</v>
      </c>
      <c r="C27" s="653"/>
      <c r="D27" s="653"/>
      <c r="E27" s="653"/>
      <c r="F27" s="653"/>
    </row>
    <row r="28" spans="1:6" s="216" customFormat="1" ht="12.75">
      <c r="A28" s="652"/>
      <c r="B28" s="651" t="s">
        <v>733</v>
      </c>
      <c r="C28" s="574"/>
      <c r="D28" s="651"/>
      <c r="E28" s="576"/>
      <c r="F28" s="576"/>
    </row>
    <row r="29" spans="1:6" s="216" customFormat="1" ht="366" customHeight="1">
      <c r="A29" s="652"/>
      <c r="B29" s="654" t="s">
        <v>2530</v>
      </c>
      <c r="C29" s="574"/>
      <c r="D29" s="651"/>
      <c r="E29" s="576"/>
      <c r="F29" s="576"/>
    </row>
    <row r="30" spans="1:6" s="216" customFormat="1" ht="63.75">
      <c r="A30" s="652"/>
      <c r="B30" s="654" t="s">
        <v>739</v>
      </c>
      <c r="C30" s="574"/>
      <c r="D30" s="651"/>
      <c r="E30" s="576"/>
      <c r="F30" s="576"/>
    </row>
    <row r="31" spans="1:6" s="216" customFormat="1" ht="12.75">
      <c r="A31" s="247"/>
      <c r="B31" s="286"/>
      <c r="C31" s="116"/>
      <c r="D31" s="286"/>
      <c r="E31" s="246"/>
      <c r="F31" s="246"/>
    </row>
    <row r="32" spans="1:6" s="216" customFormat="1" ht="18" customHeight="1">
      <c r="A32" s="572" t="s">
        <v>312</v>
      </c>
      <c r="B32" s="573" t="s">
        <v>301</v>
      </c>
      <c r="C32" s="574" t="s">
        <v>225</v>
      </c>
      <c r="D32" s="651">
        <v>16</v>
      </c>
      <c r="E32" s="576">
        <v>0</v>
      </c>
      <c r="F32" s="576">
        <f>E32*D32</f>
        <v>0</v>
      </c>
    </row>
    <row r="33" spans="1:6" s="216" customFormat="1" ht="12.75">
      <c r="A33" s="652"/>
      <c r="B33" s="651" t="s">
        <v>735</v>
      </c>
      <c r="C33" s="653"/>
      <c r="D33" s="653"/>
      <c r="E33" s="653"/>
      <c r="F33" s="653"/>
    </row>
    <row r="34" spans="1:6" s="216" customFormat="1" ht="12.75">
      <c r="A34" s="652"/>
      <c r="B34" s="651" t="s">
        <v>733</v>
      </c>
      <c r="C34" s="574"/>
      <c r="D34" s="651"/>
      <c r="E34" s="576"/>
      <c r="F34" s="576"/>
    </row>
    <row r="35" spans="1:6" s="216" customFormat="1" ht="378.75" customHeight="1">
      <c r="A35" s="652"/>
      <c r="B35" s="654" t="s">
        <v>2531</v>
      </c>
      <c r="C35" s="574"/>
      <c r="D35" s="651"/>
      <c r="E35" s="576"/>
      <c r="F35" s="576"/>
    </row>
    <row r="36" spans="1:6" s="216" customFormat="1" ht="63.75">
      <c r="A36" s="652"/>
      <c r="B36" s="654" t="s">
        <v>739</v>
      </c>
      <c r="C36" s="574"/>
      <c r="D36" s="651"/>
      <c r="E36" s="576"/>
      <c r="F36" s="576"/>
    </row>
    <row r="37" spans="1:6" s="216" customFormat="1" ht="12.75">
      <c r="A37" s="247"/>
      <c r="B37" s="286"/>
      <c r="C37" s="116"/>
      <c r="D37" s="286"/>
      <c r="E37" s="246"/>
      <c r="F37" s="246"/>
    </row>
    <row r="38" spans="1:6" s="216" customFormat="1" ht="18" customHeight="1">
      <c r="A38" s="572" t="s">
        <v>314</v>
      </c>
      <c r="B38" s="573" t="s">
        <v>301</v>
      </c>
      <c r="C38" s="574" t="s">
        <v>225</v>
      </c>
      <c r="D38" s="651">
        <v>2</v>
      </c>
      <c r="E38" s="576">
        <v>0</v>
      </c>
      <c r="F38" s="576">
        <f>E38*D38</f>
        <v>0</v>
      </c>
    </row>
    <row r="39" spans="1:6" s="216" customFormat="1" ht="12.75">
      <c r="A39" s="652"/>
      <c r="B39" s="651" t="s">
        <v>736</v>
      </c>
      <c r="C39" s="653"/>
      <c r="D39" s="653"/>
      <c r="E39" s="653"/>
      <c r="F39" s="653"/>
    </row>
    <row r="40" spans="1:6" s="216" customFormat="1" ht="12.75">
      <c r="A40" s="652"/>
      <c r="B40" s="651" t="s">
        <v>737</v>
      </c>
      <c r="C40" s="653"/>
      <c r="D40" s="653"/>
      <c r="E40" s="653"/>
      <c r="F40" s="653"/>
    </row>
    <row r="41" spans="1:6" s="216" customFormat="1" ht="361.5" customHeight="1">
      <c r="A41" s="652"/>
      <c r="B41" s="654" t="s">
        <v>2532</v>
      </c>
      <c r="C41" s="574"/>
      <c r="D41" s="651"/>
      <c r="E41" s="576"/>
      <c r="F41" s="576"/>
    </row>
    <row r="42" spans="1:6" s="216" customFormat="1" ht="52.5" customHeight="1">
      <c r="A42" s="652"/>
      <c r="B42" s="654" t="s">
        <v>739</v>
      </c>
      <c r="C42" s="574"/>
      <c r="D42" s="651"/>
      <c r="E42" s="576"/>
      <c r="F42" s="576"/>
    </row>
    <row r="43" spans="1:6" s="216" customFormat="1" ht="12.75">
      <c r="A43" s="247"/>
      <c r="B43" s="286"/>
      <c r="C43" s="116"/>
      <c r="D43" s="286"/>
      <c r="E43" s="246"/>
      <c r="F43" s="246"/>
    </row>
    <row r="44" spans="1:6" s="216" customFormat="1" ht="18" customHeight="1">
      <c r="A44" s="572" t="s">
        <v>316</v>
      </c>
      <c r="B44" s="573" t="s">
        <v>301</v>
      </c>
      <c r="C44" s="574" t="s">
        <v>225</v>
      </c>
      <c r="D44" s="651">
        <v>4</v>
      </c>
      <c r="E44" s="576">
        <v>0</v>
      </c>
      <c r="F44" s="576">
        <f>E44*D44</f>
        <v>0</v>
      </c>
    </row>
    <row r="45" spans="1:6" s="216" customFormat="1" ht="12.75">
      <c r="A45" s="652"/>
      <c r="B45" s="651" t="s">
        <v>738</v>
      </c>
      <c r="C45" s="653"/>
      <c r="D45" s="653"/>
      <c r="E45" s="653"/>
      <c r="F45" s="653"/>
    </row>
    <row r="46" spans="1:6" s="216" customFormat="1" ht="12.75">
      <c r="A46" s="652"/>
      <c r="B46" s="651" t="s">
        <v>737</v>
      </c>
      <c r="C46" s="574"/>
      <c r="D46" s="651"/>
      <c r="E46" s="576"/>
      <c r="F46" s="576"/>
    </row>
    <row r="47" spans="1:6" s="216" customFormat="1" ht="363" customHeight="1">
      <c r="A47" s="652"/>
      <c r="B47" s="654" t="s">
        <v>2530</v>
      </c>
      <c r="C47" s="574"/>
      <c r="D47" s="651"/>
      <c r="E47" s="576"/>
      <c r="F47" s="576"/>
    </row>
    <row r="48" spans="1:6" s="216" customFormat="1" ht="53.25" customHeight="1">
      <c r="A48" s="652"/>
      <c r="B48" s="654" t="s">
        <v>739</v>
      </c>
      <c r="C48" s="574"/>
      <c r="D48" s="651"/>
      <c r="E48" s="576"/>
      <c r="F48" s="576"/>
    </row>
    <row r="49" spans="1:6" s="216" customFormat="1" ht="12.75">
      <c r="A49" s="268"/>
      <c r="B49" s="269"/>
      <c r="C49" s="213"/>
      <c r="D49" s="269"/>
      <c r="E49" s="215"/>
      <c r="F49" s="215"/>
    </row>
    <row r="50" spans="1:6" s="216" customFormat="1" ht="18" customHeight="1">
      <c r="A50" s="572" t="s">
        <v>318</v>
      </c>
      <c r="B50" s="573" t="s">
        <v>301</v>
      </c>
      <c r="C50" s="574" t="s">
        <v>225</v>
      </c>
      <c r="D50" s="651">
        <v>3</v>
      </c>
      <c r="E50" s="576">
        <v>0</v>
      </c>
      <c r="F50" s="576">
        <f>E50*D50</f>
        <v>0</v>
      </c>
    </row>
    <row r="51" spans="1:6" s="216" customFormat="1" ht="12.75">
      <c r="A51" s="652"/>
      <c r="B51" s="651" t="s">
        <v>734</v>
      </c>
      <c r="C51" s="653"/>
      <c r="D51" s="653"/>
      <c r="E51" s="653"/>
      <c r="F51" s="653"/>
    </row>
    <row r="52" spans="1:6" s="216" customFormat="1" ht="12.75">
      <c r="A52" s="652"/>
      <c r="B52" s="651" t="s">
        <v>740</v>
      </c>
      <c r="C52" s="653"/>
      <c r="D52" s="653"/>
      <c r="E52" s="653"/>
      <c r="F52" s="653"/>
    </row>
    <row r="53" spans="1:6" s="216" customFormat="1" ht="284.25" customHeight="1">
      <c r="A53" s="652"/>
      <c r="B53" s="654" t="s">
        <v>2533</v>
      </c>
      <c r="C53" s="574"/>
      <c r="D53" s="651"/>
      <c r="E53" s="576"/>
      <c r="F53" s="576"/>
    </row>
    <row r="54" spans="1:6" s="216" customFormat="1" ht="133.5" customHeight="1">
      <c r="A54" s="652"/>
      <c r="B54" s="654" t="s">
        <v>2534</v>
      </c>
      <c r="C54" s="574"/>
      <c r="D54" s="651"/>
      <c r="E54" s="576"/>
      <c r="F54" s="576"/>
    </row>
    <row r="55" spans="1:6" s="216" customFormat="1" ht="57.75" customHeight="1">
      <c r="A55" s="652"/>
      <c r="B55" s="654" t="s">
        <v>741</v>
      </c>
      <c r="C55" s="574"/>
      <c r="D55" s="651"/>
      <c r="E55" s="576"/>
      <c r="F55" s="576"/>
    </row>
    <row r="56" spans="1:6" s="216" customFormat="1" ht="12.75">
      <c r="A56" s="268"/>
      <c r="B56" s="269"/>
      <c r="C56" s="213"/>
      <c r="D56" s="269"/>
      <c r="E56" s="215"/>
      <c r="F56" s="215"/>
    </row>
    <row r="57" spans="1:6" s="216" customFormat="1" ht="18" customHeight="1">
      <c r="A57" s="572" t="s">
        <v>319</v>
      </c>
      <c r="B57" s="573" t="s">
        <v>301</v>
      </c>
      <c r="C57" s="574" t="s">
        <v>225</v>
      </c>
      <c r="D57" s="651">
        <v>4</v>
      </c>
      <c r="E57" s="576">
        <v>0</v>
      </c>
      <c r="F57" s="576">
        <f>E57*D57</f>
        <v>0</v>
      </c>
    </row>
    <row r="58" spans="1:6" s="216" customFormat="1" ht="12.75">
      <c r="A58" s="652"/>
      <c r="B58" s="651" t="s">
        <v>742</v>
      </c>
      <c r="C58" s="653"/>
      <c r="D58" s="653"/>
      <c r="E58" s="653"/>
      <c r="F58" s="653"/>
    </row>
    <row r="59" spans="1:6" s="216" customFormat="1" ht="12.75">
      <c r="A59" s="652"/>
      <c r="B59" s="651" t="s">
        <v>740</v>
      </c>
      <c r="C59" s="653"/>
      <c r="D59" s="653"/>
      <c r="E59" s="653"/>
      <c r="F59" s="653"/>
    </row>
    <row r="60" spans="1:6" s="216" customFormat="1" ht="297.75" customHeight="1">
      <c r="A60" s="652"/>
      <c r="B60" s="655" t="s">
        <v>2535</v>
      </c>
      <c r="C60" s="574"/>
      <c r="D60" s="651"/>
      <c r="E60" s="576"/>
      <c r="F60" s="576"/>
    </row>
    <row r="61" spans="1:6" s="216" customFormat="1" ht="135" customHeight="1">
      <c r="A61" s="652"/>
      <c r="B61" s="654" t="s">
        <v>2536</v>
      </c>
      <c r="C61" s="574"/>
      <c r="D61" s="651"/>
      <c r="E61" s="576"/>
      <c r="F61" s="576"/>
    </row>
    <row r="62" spans="1:6" s="216" customFormat="1" ht="51.75" customHeight="1">
      <c r="A62" s="652"/>
      <c r="B62" s="654" t="s">
        <v>739</v>
      </c>
      <c r="C62" s="574"/>
      <c r="D62" s="651"/>
      <c r="E62" s="576"/>
      <c r="F62" s="576"/>
    </row>
    <row r="63" spans="1:6" s="216" customFormat="1" ht="12.75">
      <c r="A63" s="268"/>
      <c r="B63" s="269"/>
      <c r="C63" s="213"/>
      <c r="D63" s="269"/>
      <c r="E63" s="215"/>
      <c r="F63" s="215"/>
    </row>
    <row r="64" spans="1:6" s="216" customFormat="1" ht="18" customHeight="1">
      <c r="A64" s="572" t="s">
        <v>320</v>
      </c>
      <c r="B64" s="573" t="s">
        <v>301</v>
      </c>
      <c r="C64" s="574" t="s">
        <v>225</v>
      </c>
      <c r="D64" s="651">
        <v>1</v>
      </c>
      <c r="E64" s="576">
        <v>0</v>
      </c>
      <c r="F64" s="576">
        <f>E64*D64</f>
        <v>0</v>
      </c>
    </row>
    <row r="65" spans="1:6" s="216" customFormat="1" ht="12.75">
      <c r="A65" s="652"/>
      <c r="B65" s="651" t="s">
        <v>743</v>
      </c>
      <c r="C65" s="653"/>
      <c r="D65" s="653"/>
      <c r="E65" s="653"/>
      <c r="F65" s="653"/>
    </row>
    <row r="66" spans="1:6" s="216" customFormat="1" ht="12.75">
      <c r="A66" s="652"/>
      <c r="B66" s="651" t="s">
        <v>744</v>
      </c>
      <c r="C66" s="653"/>
      <c r="D66" s="653"/>
      <c r="E66" s="653"/>
      <c r="F66" s="653"/>
    </row>
    <row r="67" spans="1:6" s="216" customFormat="1" ht="297.75" customHeight="1">
      <c r="A67" s="652"/>
      <c r="B67" s="655" t="s">
        <v>2535</v>
      </c>
      <c r="C67" s="574"/>
      <c r="D67" s="651"/>
      <c r="E67" s="576"/>
      <c r="F67" s="576"/>
    </row>
    <row r="68" spans="1:6" s="216" customFormat="1" ht="131.25" customHeight="1">
      <c r="A68" s="652"/>
      <c r="B68" s="654" t="s">
        <v>2536</v>
      </c>
      <c r="C68" s="574"/>
      <c r="D68" s="651"/>
      <c r="E68" s="576"/>
      <c r="F68" s="576"/>
    </row>
    <row r="69" spans="1:6" s="216" customFormat="1" ht="51.75" customHeight="1">
      <c r="A69" s="652"/>
      <c r="B69" s="654" t="s">
        <v>739</v>
      </c>
      <c r="C69" s="574"/>
      <c r="D69" s="651"/>
      <c r="E69" s="576"/>
      <c r="F69" s="576"/>
    </row>
    <row r="70" spans="1:6" s="216" customFormat="1" ht="12.75">
      <c r="A70" s="268"/>
      <c r="B70" s="269"/>
      <c r="C70" s="213"/>
      <c r="D70" s="269"/>
      <c r="E70" s="215"/>
      <c r="F70" s="215"/>
    </row>
    <row r="71" spans="1:6" s="216" customFormat="1" ht="18" customHeight="1">
      <c r="A71" s="572" t="s">
        <v>322</v>
      </c>
      <c r="B71" s="573" t="s">
        <v>301</v>
      </c>
      <c r="C71" s="574" t="s">
        <v>225</v>
      </c>
      <c r="D71" s="651">
        <v>2</v>
      </c>
      <c r="E71" s="576">
        <v>0</v>
      </c>
      <c r="F71" s="576">
        <f>E71*D71</f>
        <v>0</v>
      </c>
    </row>
    <row r="72" spans="1:6" s="216" customFormat="1" ht="12.75">
      <c r="A72" s="652"/>
      <c r="B72" s="651" t="s">
        <v>745</v>
      </c>
      <c r="C72" s="653"/>
      <c r="D72" s="653"/>
      <c r="E72" s="653"/>
      <c r="F72" s="653"/>
    </row>
    <row r="73" spans="1:6" s="216" customFormat="1" ht="12.75">
      <c r="A73" s="652"/>
      <c r="B73" s="651" t="s">
        <v>744</v>
      </c>
      <c r="C73" s="653"/>
      <c r="D73" s="653"/>
      <c r="E73" s="653"/>
      <c r="F73" s="653"/>
    </row>
    <row r="74" spans="1:6" s="216" customFormat="1" ht="297.75" customHeight="1">
      <c r="A74" s="652"/>
      <c r="B74" s="655" t="s">
        <v>2535</v>
      </c>
      <c r="C74" s="574"/>
      <c r="D74" s="651"/>
      <c r="E74" s="576"/>
      <c r="F74" s="576"/>
    </row>
    <row r="75" spans="1:6" s="216" customFormat="1" ht="135" customHeight="1">
      <c r="A75" s="652"/>
      <c r="B75" s="654" t="s">
        <v>2536</v>
      </c>
      <c r="C75" s="574"/>
      <c r="D75" s="651"/>
      <c r="E75" s="576"/>
      <c r="F75" s="576"/>
    </row>
    <row r="76" spans="1:6" s="216" customFormat="1" ht="51.75" customHeight="1">
      <c r="A76" s="652"/>
      <c r="B76" s="654" t="s">
        <v>739</v>
      </c>
      <c r="C76" s="574"/>
      <c r="D76" s="651"/>
      <c r="E76" s="576"/>
      <c r="F76" s="576"/>
    </row>
    <row r="77" spans="1:6" s="216" customFormat="1" ht="12.75">
      <c r="A77" s="268"/>
      <c r="B77" s="295"/>
      <c r="C77" s="213"/>
      <c r="D77" s="269"/>
      <c r="E77" s="215"/>
      <c r="F77" s="215"/>
    </row>
    <row r="78" spans="1:6" s="216" customFormat="1" ht="18" customHeight="1">
      <c r="A78" s="572" t="s">
        <v>324</v>
      </c>
      <c r="B78" s="573" t="s">
        <v>301</v>
      </c>
      <c r="C78" s="574" t="s">
        <v>225</v>
      </c>
      <c r="D78" s="651">
        <v>1</v>
      </c>
      <c r="E78" s="576">
        <v>0</v>
      </c>
      <c r="F78" s="576">
        <f>E78*D78</f>
        <v>0</v>
      </c>
    </row>
    <row r="79" spans="1:6" s="216" customFormat="1" ht="12.75">
      <c r="A79" s="652"/>
      <c r="B79" s="651" t="s">
        <v>311</v>
      </c>
      <c r="C79" s="653"/>
      <c r="D79" s="653"/>
      <c r="E79" s="653"/>
      <c r="F79" s="653"/>
    </row>
    <row r="80" spans="1:6" s="216" customFormat="1" ht="12.75">
      <c r="A80" s="652"/>
      <c r="B80" s="651" t="s">
        <v>746</v>
      </c>
      <c r="C80" s="653"/>
      <c r="D80" s="653"/>
      <c r="E80" s="653"/>
      <c r="F80" s="653"/>
    </row>
    <row r="81" spans="1:6" s="216" customFormat="1" ht="229.5">
      <c r="A81" s="652"/>
      <c r="B81" s="654" t="s">
        <v>2537</v>
      </c>
      <c r="C81" s="653"/>
      <c r="D81" s="653"/>
      <c r="E81" s="653"/>
      <c r="F81" s="653"/>
    </row>
    <row r="82" spans="1:6" s="216" customFormat="1" ht="42" customHeight="1">
      <c r="A82" s="652"/>
      <c r="B82" s="654" t="s">
        <v>747</v>
      </c>
      <c r="C82" s="574"/>
      <c r="D82" s="651"/>
      <c r="E82" s="576"/>
      <c r="F82" s="576"/>
    </row>
    <row r="83" spans="1:6" s="216" customFormat="1" ht="51.75" customHeight="1">
      <c r="A83" s="652"/>
      <c r="B83" s="654" t="s">
        <v>739</v>
      </c>
      <c r="C83" s="574"/>
      <c r="D83" s="651"/>
      <c r="E83" s="576"/>
      <c r="F83" s="576"/>
    </row>
    <row r="84" spans="1:6" s="216" customFormat="1" ht="12.75">
      <c r="A84" s="268"/>
      <c r="B84" s="295"/>
      <c r="C84" s="213"/>
      <c r="D84" s="269"/>
      <c r="E84" s="215"/>
      <c r="F84" s="215"/>
    </row>
    <row r="85" spans="1:6" s="216" customFormat="1" ht="18" customHeight="1">
      <c r="A85" s="572" t="s">
        <v>326</v>
      </c>
      <c r="B85" s="573" t="s">
        <v>301</v>
      </c>
      <c r="C85" s="574" t="s">
        <v>225</v>
      </c>
      <c r="D85" s="651">
        <v>1</v>
      </c>
      <c r="E85" s="576">
        <v>0</v>
      </c>
      <c r="F85" s="576">
        <f>E85*D85</f>
        <v>0</v>
      </c>
    </row>
    <row r="86" spans="1:6" s="216" customFormat="1" ht="12.75">
      <c r="A86" s="652"/>
      <c r="B86" s="651" t="s">
        <v>748</v>
      </c>
      <c r="C86" s="653"/>
      <c r="D86" s="653"/>
      <c r="E86" s="653"/>
      <c r="F86" s="653"/>
    </row>
    <row r="87" spans="1:6" s="216" customFormat="1" ht="12.75">
      <c r="A87" s="652"/>
      <c r="B87" s="651" t="s">
        <v>749</v>
      </c>
      <c r="C87" s="653"/>
      <c r="D87" s="653"/>
      <c r="E87" s="653"/>
      <c r="F87" s="653"/>
    </row>
    <row r="88" spans="1:6" s="216" customFormat="1" ht="229.5">
      <c r="A88" s="652"/>
      <c r="B88" s="654" t="s">
        <v>2537</v>
      </c>
      <c r="C88" s="653"/>
      <c r="D88" s="653"/>
      <c r="E88" s="653"/>
      <c r="F88" s="653"/>
    </row>
    <row r="89" spans="1:6" s="216" customFormat="1" ht="42" customHeight="1">
      <c r="A89" s="652"/>
      <c r="B89" s="654" t="s">
        <v>747</v>
      </c>
      <c r="C89" s="574"/>
      <c r="D89" s="651"/>
      <c r="E89" s="576"/>
      <c r="F89" s="576"/>
    </row>
    <row r="90" spans="1:6" s="216" customFormat="1" ht="51.75" customHeight="1">
      <c r="A90" s="652"/>
      <c r="B90" s="654" t="s">
        <v>739</v>
      </c>
      <c r="C90" s="574"/>
      <c r="D90" s="651"/>
      <c r="E90" s="576"/>
      <c r="F90" s="576"/>
    </row>
    <row r="91" spans="1:6" s="216" customFormat="1" ht="12.75">
      <c r="A91" s="268"/>
      <c r="B91" s="295"/>
      <c r="C91" s="213"/>
      <c r="D91" s="269"/>
      <c r="E91" s="215"/>
      <c r="F91" s="215"/>
    </row>
    <row r="92" spans="1:6" s="216" customFormat="1" ht="18" customHeight="1">
      <c r="A92" s="572" t="s">
        <v>328</v>
      </c>
      <c r="B92" s="573" t="s">
        <v>301</v>
      </c>
      <c r="C92" s="574" t="s">
        <v>225</v>
      </c>
      <c r="D92" s="651">
        <v>1</v>
      </c>
      <c r="E92" s="576">
        <v>0</v>
      </c>
      <c r="F92" s="576">
        <f>E92*D92</f>
        <v>0</v>
      </c>
    </row>
    <row r="93" spans="1:6" s="216" customFormat="1" ht="12.75">
      <c r="A93" s="652"/>
      <c r="B93" s="651" t="s">
        <v>313</v>
      </c>
      <c r="C93" s="653"/>
      <c r="D93" s="653"/>
      <c r="E93" s="653"/>
      <c r="F93" s="653"/>
    </row>
    <row r="94" spans="1:6" s="216" customFormat="1" ht="12.75">
      <c r="A94" s="652"/>
      <c r="B94" s="651" t="s">
        <v>750</v>
      </c>
      <c r="C94" s="653"/>
      <c r="D94" s="653"/>
      <c r="E94" s="653"/>
      <c r="F94" s="653"/>
    </row>
    <row r="95" spans="1:6" s="216" customFormat="1" ht="229.5">
      <c r="A95" s="652"/>
      <c r="B95" s="654" t="s">
        <v>2538</v>
      </c>
      <c r="C95" s="653"/>
      <c r="D95" s="653"/>
      <c r="E95" s="653"/>
      <c r="F95" s="653"/>
    </row>
    <row r="96" spans="1:6" s="216" customFormat="1" ht="42" customHeight="1">
      <c r="A96" s="652"/>
      <c r="B96" s="654" t="s">
        <v>747</v>
      </c>
      <c r="C96" s="574"/>
      <c r="D96" s="651"/>
      <c r="E96" s="576"/>
      <c r="F96" s="576"/>
    </row>
    <row r="97" spans="1:6" s="216" customFormat="1" ht="51.75" customHeight="1">
      <c r="A97" s="652"/>
      <c r="B97" s="654" t="s">
        <v>739</v>
      </c>
      <c r="C97" s="574"/>
      <c r="D97" s="651"/>
      <c r="E97" s="576"/>
      <c r="F97" s="576"/>
    </row>
    <row r="98" spans="1:6" s="216" customFormat="1" ht="12.75">
      <c r="A98" s="268"/>
      <c r="B98" s="295"/>
      <c r="C98" s="213"/>
      <c r="D98" s="269"/>
      <c r="E98" s="215"/>
      <c r="F98" s="215"/>
    </row>
    <row r="99" spans="1:6" s="216" customFormat="1" ht="18" customHeight="1">
      <c r="A99" s="572" t="s">
        <v>330</v>
      </c>
      <c r="B99" s="573" t="s">
        <v>301</v>
      </c>
      <c r="C99" s="574" t="s">
        <v>225</v>
      </c>
      <c r="D99" s="651">
        <v>1</v>
      </c>
      <c r="E99" s="576">
        <v>0</v>
      </c>
      <c r="F99" s="576">
        <f>E99*D99</f>
        <v>0</v>
      </c>
    </row>
    <row r="100" spans="1:6" s="216" customFormat="1" ht="12.75">
      <c r="A100" s="652"/>
      <c r="B100" s="651" t="s">
        <v>751</v>
      </c>
      <c r="C100" s="653"/>
      <c r="D100" s="653"/>
      <c r="E100" s="653"/>
      <c r="F100" s="653"/>
    </row>
    <row r="101" spans="1:6" s="216" customFormat="1" ht="12.75">
      <c r="A101" s="652"/>
      <c r="B101" s="651" t="s">
        <v>752</v>
      </c>
      <c r="C101" s="653"/>
      <c r="D101" s="653"/>
      <c r="E101" s="653"/>
      <c r="F101" s="653"/>
    </row>
    <row r="102" spans="1:6" s="216" customFormat="1" ht="242.25">
      <c r="A102" s="652"/>
      <c r="B102" s="654" t="s">
        <v>2539</v>
      </c>
      <c r="C102" s="653"/>
      <c r="D102" s="653"/>
      <c r="E102" s="653"/>
      <c r="F102" s="653"/>
    </row>
    <row r="103" spans="1:6" s="216" customFormat="1" ht="42" customHeight="1">
      <c r="A103" s="652"/>
      <c r="B103" s="654" t="s">
        <v>747</v>
      </c>
      <c r="C103" s="574"/>
      <c r="D103" s="651"/>
      <c r="E103" s="576"/>
      <c r="F103" s="576"/>
    </row>
    <row r="104" spans="1:6" s="216" customFormat="1" ht="51.75" customHeight="1">
      <c r="A104" s="652"/>
      <c r="B104" s="654" t="s">
        <v>739</v>
      </c>
      <c r="C104" s="574"/>
      <c r="D104" s="651"/>
      <c r="E104" s="576"/>
      <c r="F104" s="576"/>
    </row>
    <row r="105" spans="1:6" s="216" customFormat="1" ht="12.75">
      <c r="A105" s="268"/>
      <c r="B105" s="295"/>
      <c r="C105" s="213"/>
      <c r="D105" s="269"/>
      <c r="E105" s="215"/>
      <c r="F105" s="215"/>
    </row>
    <row r="106" spans="1:6" s="216" customFormat="1" ht="18" customHeight="1">
      <c r="A106" s="572" t="s">
        <v>332</v>
      </c>
      <c r="B106" s="573" t="s">
        <v>301</v>
      </c>
      <c r="C106" s="574" t="s">
        <v>225</v>
      </c>
      <c r="D106" s="651">
        <v>2</v>
      </c>
      <c r="E106" s="576">
        <v>0</v>
      </c>
      <c r="F106" s="576">
        <f>E106*D106</f>
        <v>0</v>
      </c>
    </row>
    <row r="107" spans="1:6" s="216" customFormat="1" ht="12.75">
      <c r="A107" s="652"/>
      <c r="B107" s="651" t="s">
        <v>315</v>
      </c>
      <c r="C107" s="653"/>
      <c r="D107" s="653"/>
      <c r="E107" s="653"/>
      <c r="F107" s="653"/>
    </row>
    <row r="108" spans="1:6" s="216" customFormat="1" ht="12.75">
      <c r="A108" s="652"/>
      <c r="B108" s="651" t="s">
        <v>753</v>
      </c>
      <c r="C108" s="653"/>
      <c r="D108" s="653"/>
      <c r="E108" s="653"/>
      <c r="F108" s="653"/>
    </row>
    <row r="109" spans="1:6" s="216" customFormat="1" ht="229.5">
      <c r="A109" s="652"/>
      <c r="B109" s="654" t="s">
        <v>2538</v>
      </c>
      <c r="C109" s="653"/>
      <c r="D109" s="653"/>
      <c r="E109" s="653"/>
      <c r="F109" s="653"/>
    </row>
    <row r="110" spans="1:6" s="216" customFormat="1" ht="42" customHeight="1">
      <c r="A110" s="652"/>
      <c r="B110" s="654" t="s">
        <v>747</v>
      </c>
      <c r="C110" s="574"/>
      <c r="D110" s="651"/>
      <c r="E110" s="576"/>
      <c r="F110" s="576"/>
    </row>
    <row r="111" spans="1:6" s="216" customFormat="1" ht="51.75" customHeight="1">
      <c r="A111" s="652"/>
      <c r="B111" s="654" t="s">
        <v>739</v>
      </c>
      <c r="C111" s="574"/>
      <c r="D111" s="651"/>
      <c r="E111" s="576"/>
      <c r="F111" s="576"/>
    </row>
    <row r="112" spans="1:6" s="216" customFormat="1" ht="12.75">
      <c r="A112" s="268"/>
      <c r="B112" s="295"/>
      <c r="C112" s="213"/>
      <c r="D112" s="269"/>
      <c r="E112" s="215"/>
      <c r="F112" s="215"/>
    </row>
    <row r="113" spans="1:6" s="216" customFormat="1" ht="18" customHeight="1">
      <c r="A113" s="572" t="s">
        <v>334</v>
      </c>
      <c r="B113" s="573" t="s">
        <v>301</v>
      </c>
      <c r="C113" s="574" t="s">
        <v>225</v>
      </c>
      <c r="D113" s="651">
        <v>8</v>
      </c>
      <c r="E113" s="576">
        <v>0</v>
      </c>
      <c r="F113" s="576">
        <f>E113*D113</f>
        <v>0</v>
      </c>
    </row>
    <row r="114" spans="1:6" s="216" customFormat="1" ht="12.75">
      <c r="A114" s="652"/>
      <c r="B114" s="651" t="s">
        <v>317</v>
      </c>
      <c r="C114" s="653"/>
      <c r="D114" s="653"/>
      <c r="E114" s="653"/>
      <c r="F114" s="653"/>
    </row>
    <row r="115" spans="1:6" s="216" customFormat="1" ht="12.75">
      <c r="A115" s="652"/>
      <c r="B115" s="651" t="s">
        <v>754</v>
      </c>
      <c r="C115" s="653"/>
      <c r="D115" s="653"/>
      <c r="E115" s="653"/>
      <c r="F115" s="653"/>
    </row>
    <row r="116" spans="1:6" s="216" customFormat="1" ht="255">
      <c r="A116" s="652"/>
      <c r="B116" s="654" t="s">
        <v>2540</v>
      </c>
      <c r="C116" s="653"/>
      <c r="D116" s="653"/>
      <c r="E116" s="653"/>
      <c r="F116" s="653"/>
    </row>
    <row r="117" spans="1:6" s="216" customFormat="1" ht="78.75" customHeight="1">
      <c r="A117" s="652"/>
      <c r="B117" s="654" t="s">
        <v>2541</v>
      </c>
      <c r="C117" s="574"/>
      <c r="D117" s="651"/>
      <c r="E117" s="576"/>
      <c r="F117" s="576"/>
    </row>
    <row r="118" spans="1:6" s="216" customFormat="1" ht="54.75" customHeight="1">
      <c r="A118" s="652"/>
      <c r="B118" s="654" t="s">
        <v>739</v>
      </c>
      <c r="C118" s="574"/>
      <c r="D118" s="651"/>
      <c r="E118" s="576"/>
      <c r="F118" s="576"/>
    </row>
    <row r="119" spans="1:6" s="216" customFormat="1" ht="12.75">
      <c r="A119" s="268"/>
      <c r="B119" s="295"/>
      <c r="C119" s="213"/>
      <c r="D119" s="269"/>
      <c r="E119" s="215"/>
      <c r="F119" s="215"/>
    </row>
    <row r="120" spans="1:6" s="216" customFormat="1" ht="18" customHeight="1">
      <c r="A120" s="572" t="s">
        <v>336</v>
      </c>
      <c r="B120" s="573" t="s">
        <v>301</v>
      </c>
      <c r="C120" s="574" t="s">
        <v>225</v>
      </c>
      <c r="D120" s="651">
        <v>7</v>
      </c>
      <c r="E120" s="576">
        <v>0</v>
      </c>
      <c r="F120" s="576">
        <f>E120*D120</f>
        <v>0</v>
      </c>
    </row>
    <row r="121" spans="1:6" s="216" customFormat="1" ht="12.75">
      <c r="A121" s="652"/>
      <c r="B121" s="651" t="s">
        <v>755</v>
      </c>
      <c r="C121" s="653"/>
      <c r="D121" s="653"/>
      <c r="E121" s="653"/>
      <c r="F121" s="653"/>
    </row>
    <row r="122" spans="1:6" s="216" customFormat="1" ht="12.75">
      <c r="A122" s="652"/>
      <c r="B122" s="651" t="s">
        <v>756</v>
      </c>
      <c r="C122" s="653"/>
      <c r="D122" s="653"/>
      <c r="E122" s="653"/>
      <c r="F122" s="653"/>
    </row>
    <row r="123" spans="1:6" s="216" customFormat="1" ht="216.75">
      <c r="A123" s="652"/>
      <c r="B123" s="654" t="s">
        <v>2542</v>
      </c>
      <c r="C123" s="653"/>
      <c r="D123" s="653"/>
      <c r="E123" s="653"/>
      <c r="F123" s="653"/>
    </row>
    <row r="124" spans="1:6" s="216" customFormat="1" ht="42" customHeight="1">
      <c r="A124" s="652"/>
      <c r="B124" s="654" t="s">
        <v>747</v>
      </c>
      <c r="C124" s="574"/>
      <c r="D124" s="651"/>
      <c r="E124" s="576"/>
      <c r="F124" s="576"/>
    </row>
    <row r="125" spans="1:6" s="216" customFormat="1" ht="51.75" customHeight="1">
      <c r="A125" s="652"/>
      <c r="B125" s="654" t="s">
        <v>739</v>
      </c>
      <c r="C125" s="574"/>
      <c r="D125" s="651"/>
      <c r="E125" s="576"/>
      <c r="F125" s="576"/>
    </row>
    <row r="126" spans="1:6" s="216" customFormat="1" ht="12.75">
      <c r="A126" s="268"/>
      <c r="B126" s="295"/>
      <c r="C126" s="213"/>
      <c r="D126" s="269"/>
      <c r="E126" s="215"/>
      <c r="F126" s="215"/>
    </row>
    <row r="127" spans="1:6" s="216" customFormat="1" ht="18" customHeight="1">
      <c r="A127" s="572" t="s">
        <v>338</v>
      </c>
      <c r="B127" s="573" t="s">
        <v>301</v>
      </c>
      <c r="C127" s="574" t="s">
        <v>225</v>
      </c>
      <c r="D127" s="651">
        <v>2</v>
      </c>
      <c r="E127" s="576">
        <v>0</v>
      </c>
      <c r="F127" s="576">
        <f>E127*D127</f>
        <v>0</v>
      </c>
    </row>
    <row r="128" spans="1:6" s="216" customFormat="1" ht="12.75">
      <c r="A128" s="652"/>
      <c r="B128" s="651" t="s">
        <v>757</v>
      </c>
      <c r="C128" s="653"/>
      <c r="D128" s="653"/>
      <c r="E128" s="653"/>
      <c r="F128" s="653"/>
    </row>
    <row r="129" spans="1:6" s="216" customFormat="1" ht="12.75">
      <c r="A129" s="652"/>
      <c r="B129" s="651" t="s">
        <v>775</v>
      </c>
      <c r="C129" s="653"/>
      <c r="D129" s="653"/>
      <c r="E129" s="653"/>
      <c r="F129" s="653"/>
    </row>
    <row r="130" spans="1:6" s="216" customFormat="1" ht="229.5">
      <c r="A130" s="652"/>
      <c r="B130" s="654" t="s">
        <v>2543</v>
      </c>
      <c r="C130" s="653"/>
      <c r="D130" s="653"/>
      <c r="E130" s="653"/>
      <c r="F130" s="653"/>
    </row>
    <row r="131" spans="1:6" s="216" customFormat="1" ht="23.25" customHeight="1">
      <c r="A131" s="652"/>
      <c r="B131" s="654" t="s">
        <v>758</v>
      </c>
      <c r="C131" s="574"/>
      <c r="D131" s="651"/>
      <c r="E131" s="576"/>
      <c r="F131" s="576"/>
    </row>
    <row r="132" spans="1:6" s="216" customFormat="1" ht="51.75" customHeight="1">
      <c r="A132" s="652"/>
      <c r="B132" s="654" t="s">
        <v>739</v>
      </c>
      <c r="C132" s="574"/>
      <c r="D132" s="651"/>
      <c r="E132" s="576"/>
      <c r="F132" s="576"/>
    </row>
    <row r="133" spans="1:6" s="216" customFormat="1" ht="12.75">
      <c r="A133" s="268"/>
      <c r="B133" s="295"/>
      <c r="C133" s="213"/>
      <c r="D133" s="269"/>
      <c r="E133" s="215"/>
      <c r="F133" s="215"/>
    </row>
    <row r="134" spans="1:6" s="216" customFormat="1" ht="18" customHeight="1">
      <c r="A134" s="572" t="s">
        <v>340</v>
      </c>
      <c r="B134" s="573" t="s">
        <v>301</v>
      </c>
      <c r="C134" s="574" t="s">
        <v>225</v>
      </c>
      <c r="D134" s="651">
        <v>1</v>
      </c>
      <c r="E134" s="576">
        <v>0</v>
      </c>
      <c r="F134" s="576">
        <f>E134*D134</f>
        <v>0</v>
      </c>
    </row>
    <row r="135" spans="1:6" s="216" customFormat="1" ht="12.75">
      <c r="A135" s="652"/>
      <c r="B135" s="651" t="s">
        <v>759</v>
      </c>
      <c r="C135" s="653"/>
      <c r="D135" s="653"/>
      <c r="E135" s="653"/>
      <c r="F135" s="653"/>
    </row>
    <row r="136" spans="1:6" s="216" customFormat="1" ht="12.75">
      <c r="A136" s="652"/>
      <c r="B136" s="651" t="s">
        <v>760</v>
      </c>
      <c r="C136" s="653"/>
      <c r="D136" s="653"/>
      <c r="E136" s="653"/>
      <c r="F136" s="653"/>
    </row>
    <row r="137" spans="1:6" s="216" customFormat="1" ht="294.75" customHeight="1">
      <c r="A137" s="652"/>
      <c r="B137" s="654" t="s">
        <v>2544</v>
      </c>
      <c r="C137" s="653"/>
      <c r="D137" s="653"/>
      <c r="E137" s="653"/>
      <c r="F137" s="653"/>
    </row>
    <row r="138" spans="1:6" s="216" customFormat="1" ht="108" customHeight="1">
      <c r="A138" s="652"/>
      <c r="B138" s="654" t="s">
        <v>772</v>
      </c>
      <c r="C138" s="574"/>
      <c r="D138" s="651"/>
      <c r="E138" s="576"/>
      <c r="F138" s="576"/>
    </row>
    <row r="139" spans="1:6" s="216" customFormat="1" ht="51.75" customHeight="1">
      <c r="A139" s="652"/>
      <c r="B139" s="654" t="s">
        <v>739</v>
      </c>
      <c r="C139" s="574"/>
      <c r="D139" s="651"/>
      <c r="E139" s="576"/>
      <c r="F139" s="576"/>
    </row>
    <row r="140" spans="1:6" s="216" customFormat="1" ht="12.75">
      <c r="A140" s="268"/>
      <c r="B140" s="295"/>
      <c r="C140" s="213"/>
      <c r="D140" s="269"/>
      <c r="E140" s="215"/>
      <c r="F140" s="215"/>
    </row>
    <row r="141" spans="1:6" s="216" customFormat="1" ht="18" customHeight="1">
      <c r="A141" s="572" t="s">
        <v>342</v>
      </c>
      <c r="B141" s="573" t="s">
        <v>301</v>
      </c>
      <c r="C141" s="574" t="s">
        <v>225</v>
      </c>
      <c r="D141" s="651">
        <v>1</v>
      </c>
      <c r="E141" s="576">
        <v>0</v>
      </c>
      <c r="F141" s="576">
        <f>E141*D141</f>
        <v>0</v>
      </c>
    </row>
    <row r="142" spans="1:6" s="216" customFormat="1" ht="12.75">
      <c r="A142" s="652"/>
      <c r="B142" s="651" t="s">
        <v>761</v>
      </c>
      <c r="C142" s="653"/>
      <c r="D142" s="653"/>
      <c r="E142" s="653"/>
      <c r="F142" s="653"/>
    </row>
    <row r="143" spans="1:6" s="216" customFormat="1" ht="12.75">
      <c r="A143" s="652"/>
      <c r="B143" s="651" t="s">
        <v>762</v>
      </c>
      <c r="C143" s="653"/>
      <c r="D143" s="653"/>
      <c r="E143" s="653"/>
      <c r="F143" s="653"/>
    </row>
    <row r="144" spans="1:6" s="216" customFormat="1" ht="216.75">
      <c r="A144" s="652"/>
      <c r="B144" s="654" t="s">
        <v>2545</v>
      </c>
      <c r="C144" s="653"/>
      <c r="D144" s="653"/>
      <c r="E144" s="653"/>
      <c r="F144" s="653"/>
    </row>
    <row r="145" spans="1:6" s="216" customFormat="1" ht="23.25" customHeight="1">
      <c r="A145" s="652"/>
      <c r="B145" s="654" t="s">
        <v>758</v>
      </c>
      <c r="C145" s="574"/>
      <c r="D145" s="651"/>
      <c r="E145" s="576"/>
      <c r="F145" s="576"/>
    </row>
    <row r="146" spans="1:6" s="216" customFormat="1" ht="51.75" customHeight="1">
      <c r="A146" s="652"/>
      <c r="B146" s="654" t="s">
        <v>739</v>
      </c>
      <c r="C146" s="574"/>
      <c r="D146" s="651"/>
      <c r="E146" s="576"/>
      <c r="F146" s="576"/>
    </row>
    <row r="147" spans="1:6" s="216" customFormat="1" ht="12.75">
      <c r="A147" s="268"/>
      <c r="B147" s="295"/>
      <c r="C147" s="213"/>
      <c r="D147" s="269"/>
      <c r="E147" s="215"/>
      <c r="F147" s="215"/>
    </row>
    <row r="148" spans="1:6" s="216" customFormat="1" ht="18" customHeight="1">
      <c r="A148" s="572" t="s">
        <v>343</v>
      </c>
      <c r="B148" s="573" t="s">
        <v>301</v>
      </c>
      <c r="C148" s="574" t="s">
        <v>225</v>
      </c>
      <c r="D148" s="651">
        <v>5</v>
      </c>
      <c r="E148" s="576">
        <v>0</v>
      </c>
      <c r="F148" s="576">
        <f>E148*D148</f>
        <v>0</v>
      </c>
    </row>
    <row r="149" spans="1:6" s="216" customFormat="1" ht="12.75">
      <c r="A149" s="652"/>
      <c r="B149" s="651" t="s">
        <v>763</v>
      </c>
      <c r="C149" s="653"/>
      <c r="D149" s="653"/>
      <c r="E149" s="653"/>
      <c r="F149" s="653"/>
    </row>
    <row r="150" spans="1:6" s="216" customFormat="1" ht="12.75">
      <c r="A150" s="652"/>
      <c r="B150" s="651" t="s">
        <v>766</v>
      </c>
      <c r="C150" s="653"/>
      <c r="D150" s="653"/>
      <c r="E150" s="653"/>
      <c r="F150" s="653"/>
    </row>
    <row r="151" spans="1:6" s="216" customFormat="1" ht="229.5">
      <c r="A151" s="652"/>
      <c r="B151" s="654" t="s">
        <v>2546</v>
      </c>
      <c r="C151" s="653"/>
      <c r="D151" s="653"/>
      <c r="E151" s="653"/>
      <c r="F151" s="653"/>
    </row>
    <row r="152" spans="1:6" s="216" customFormat="1" ht="45.75" customHeight="1">
      <c r="A152" s="652"/>
      <c r="B152" s="654" t="s">
        <v>764</v>
      </c>
      <c r="C152" s="574"/>
      <c r="D152" s="651"/>
      <c r="E152" s="576"/>
      <c r="F152" s="576"/>
    </row>
    <row r="153" spans="1:6" s="216" customFormat="1" ht="51.75" customHeight="1">
      <c r="A153" s="652"/>
      <c r="B153" s="654" t="s">
        <v>739</v>
      </c>
      <c r="C153" s="574"/>
      <c r="D153" s="651"/>
      <c r="E153" s="576"/>
      <c r="F153" s="576"/>
    </row>
    <row r="154" spans="1:6" s="216" customFormat="1" ht="12.75">
      <c r="A154" s="268"/>
      <c r="B154" s="295"/>
      <c r="C154" s="213"/>
      <c r="D154" s="269"/>
      <c r="E154" s="215"/>
      <c r="F154" s="215"/>
    </row>
    <row r="155" spans="1:6" s="216" customFormat="1" ht="18" customHeight="1">
      <c r="A155" s="572" t="s">
        <v>344</v>
      </c>
      <c r="B155" s="573" t="s">
        <v>301</v>
      </c>
      <c r="C155" s="574" t="s">
        <v>225</v>
      </c>
      <c r="D155" s="651">
        <v>1</v>
      </c>
      <c r="E155" s="576">
        <v>0</v>
      </c>
      <c r="F155" s="576">
        <f>E155*D155</f>
        <v>0</v>
      </c>
    </row>
    <row r="156" spans="1:6" s="216" customFormat="1" ht="12.75">
      <c r="A156" s="652"/>
      <c r="B156" s="651" t="s">
        <v>765</v>
      </c>
      <c r="C156" s="653"/>
      <c r="D156" s="653"/>
      <c r="E156" s="653"/>
      <c r="F156" s="653"/>
    </row>
    <row r="157" spans="1:6" s="216" customFormat="1" ht="12.75">
      <c r="A157" s="652"/>
      <c r="B157" s="651" t="s">
        <v>767</v>
      </c>
      <c r="C157" s="653"/>
      <c r="D157" s="653"/>
      <c r="E157" s="653"/>
      <c r="F157" s="653"/>
    </row>
    <row r="158" spans="1:6" s="216" customFormat="1" ht="229.5">
      <c r="A158" s="652"/>
      <c r="B158" s="654" t="s">
        <v>2547</v>
      </c>
      <c r="C158" s="653"/>
      <c r="D158" s="653"/>
      <c r="E158" s="653"/>
      <c r="F158" s="653"/>
    </row>
    <row r="159" spans="1:6" s="216" customFormat="1" ht="42" customHeight="1">
      <c r="A159" s="652"/>
      <c r="B159" s="654" t="s">
        <v>747</v>
      </c>
      <c r="C159" s="574"/>
      <c r="D159" s="651"/>
      <c r="E159" s="576"/>
      <c r="F159" s="576"/>
    </row>
    <row r="160" spans="1:6" s="216" customFormat="1" ht="51.75" customHeight="1">
      <c r="A160" s="652"/>
      <c r="B160" s="654" t="s">
        <v>739</v>
      </c>
      <c r="C160" s="574"/>
      <c r="D160" s="651"/>
      <c r="E160" s="576"/>
      <c r="F160" s="576"/>
    </row>
    <row r="161" spans="1:6" s="216" customFormat="1" ht="12.75">
      <c r="A161" s="268"/>
      <c r="B161" s="295"/>
      <c r="C161" s="213"/>
      <c r="D161" s="269"/>
      <c r="E161" s="215"/>
      <c r="F161" s="215"/>
    </row>
    <row r="162" spans="1:6" s="216" customFormat="1" ht="18" customHeight="1">
      <c r="A162" s="572" t="s">
        <v>345</v>
      </c>
      <c r="B162" s="573" t="s">
        <v>301</v>
      </c>
      <c r="C162" s="574" t="s">
        <v>225</v>
      </c>
      <c r="D162" s="651">
        <v>1</v>
      </c>
      <c r="E162" s="576">
        <v>0</v>
      </c>
      <c r="F162" s="576">
        <f>E162*D162</f>
        <v>0</v>
      </c>
    </row>
    <row r="163" spans="1:6" s="216" customFormat="1" ht="12.75">
      <c r="A163" s="652"/>
      <c r="B163" s="651" t="s">
        <v>768</v>
      </c>
      <c r="C163" s="653"/>
      <c r="D163" s="653"/>
      <c r="E163" s="653"/>
      <c r="F163" s="653"/>
    </row>
    <row r="164" spans="1:6" s="216" customFormat="1" ht="12.75">
      <c r="A164" s="652"/>
      <c r="B164" s="651" t="s">
        <v>767</v>
      </c>
      <c r="C164" s="653"/>
      <c r="D164" s="653"/>
      <c r="E164" s="653"/>
      <c r="F164" s="653"/>
    </row>
    <row r="165" spans="1:6" s="216" customFormat="1" ht="242.25">
      <c r="A165" s="652"/>
      <c r="B165" s="654" t="s">
        <v>2548</v>
      </c>
      <c r="C165" s="653"/>
      <c r="D165" s="653"/>
      <c r="E165" s="653"/>
      <c r="F165" s="653"/>
    </row>
    <row r="166" spans="1:6" s="216" customFormat="1" ht="34.5" customHeight="1">
      <c r="A166" s="652"/>
      <c r="B166" s="654" t="s">
        <v>769</v>
      </c>
      <c r="C166" s="574"/>
      <c r="D166" s="651"/>
      <c r="E166" s="576"/>
      <c r="F166" s="576"/>
    </row>
    <row r="167" spans="1:6" s="216" customFormat="1" ht="51.75" customHeight="1">
      <c r="A167" s="652"/>
      <c r="B167" s="654" t="s">
        <v>739</v>
      </c>
      <c r="C167" s="574"/>
      <c r="D167" s="651"/>
      <c r="E167" s="576"/>
      <c r="F167" s="576"/>
    </row>
    <row r="168" spans="1:6" s="216" customFormat="1" ht="12.75">
      <c r="A168" s="268"/>
      <c r="B168" s="295"/>
      <c r="C168" s="213"/>
      <c r="D168" s="269"/>
      <c r="E168" s="215"/>
      <c r="F168" s="215"/>
    </row>
    <row r="169" spans="1:6" s="216" customFormat="1" ht="18" customHeight="1">
      <c r="A169" s="572" t="s">
        <v>346</v>
      </c>
      <c r="B169" s="573" t="s">
        <v>301</v>
      </c>
      <c r="C169" s="574" t="s">
        <v>225</v>
      </c>
      <c r="D169" s="651">
        <v>1</v>
      </c>
      <c r="E169" s="576">
        <v>0</v>
      </c>
      <c r="F169" s="576">
        <f>E169*D169</f>
        <v>0</v>
      </c>
    </row>
    <row r="170" spans="1:6" s="216" customFormat="1" ht="12.75">
      <c r="A170" s="652"/>
      <c r="B170" s="651" t="s">
        <v>770</v>
      </c>
      <c r="C170" s="653"/>
      <c r="D170" s="653"/>
      <c r="E170" s="653"/>
      <c r="F170" s="653"/>
    </row>
    <row r="171" spans="1:6" s="216" customFormat="1" ht="12.75">
      <c r="A171" s="652"/>
      <c r="B171" s="651" t="s">
        <v>771</v>
      </c>
      <c r="C171" s="653"/>
      <c r="D171" s="653"/>
      <c r="E171" s="653"/>
      <c r="F171" s="653"/>
    </row>
    <row r="172" spans="1:6" s="216" customFormat="1" ht="280.5">
      <c r="A172" s="652"/>
      <c r="B172" s="654" t="s">
        <v>2549</v>
      </c>
      <c r="C172" s="653"/>
      <c r="D172" s="653"/>
      <c r="E172" s="653"/>
      <c r="F172" s="653"/>
    </row>
    <row r="173" spans="1:6" s="216" customFormat="1" ht="104.25" customHeight="1">
      <c r="A173" s="652"/>
      <c r="B173" s="654" t="s">
        <v>773</v>
      </c>
      <c r="C173" s="574"/>
      <c r="D173" s="651"/>
      <c r="E173" s="576"/>
      <c r="F173" s="576"/>
    </row>
    <row r="174" spans="1:6" s="216" customFormat="1" ht="51.75" customHeight="1">
      <c r="A174" s="652"/>
      <c r="B174" s="654" t="s">
        <v>739</v>
      </c>
      <c r="C174" s="574"/>
      <c r="D174" s="651"/>
      <c r="E174" s="576"/>
      <c r="F174" s="576"/>
    </row>
    <row r="175" spans="1:6" s="216" customFormat="1" ht="12.75">
      <c r="A175" s="268"/>
      <c r="B175" s="295"/>
      <c r="C175" s="213"/>
      <c r="D175" s="269"/>
      <c r="E175" s="215"/>
      <c r="F175" s="215"/>
    </row>
    <row r="176" spans="1:6" s="216" customFormat="1" ht="18" customHeight="1">
      <c r="A176" s="572" t="s">
        <v>349</v>
      </c>
      <c r="B176" s="573" t="s">
        <v>301</v>
      </c>
      <c r="C176" s="574" t="s">
        <v>225</v>
      </c>
      <c r="D176" s="651">
        <v>2</v>
      </c>
      <c r="E176" s="576">
        <v>0</v>
      </c>
      <c r="F176" s="576">
        <f>E176*D176</f>
        <v>0</v>
      </c>
    </row>
    <row r="177" spans="1:6" s="216" customFormat="1" ht="12.75">
      <c r="A177" s="652"/>
      <c r="B177" s="651" t="s">
        <v>774</v>
      </c>
      <c r="C177" s="653"/>
      <c r="D177" s="653"/>
      <c r="E177" s="653"/>
      <c r="F177" s="653"/>
    </row>
    <row r="178" spans="1:6" s="216" customFormat="1" ht="12.75">
      <c r="A178" s="652"/>
      <c r="B178" s="651" t="s">
        <v>775</v>
      </c>
      <c r="C178" s="653"/>
      <c r="D178" s="653"/>
      <c r="E178" s="653"/>
      <c r="F178" s="653"/>
    </row>
    <row r="179" spans="1:6" s="216" customFormat="1" ht="229.5">
      <c r="A179" s="652"/>
      <c r="B179" s="654" t="s">
        <v>2543</v>
      </c>
      <c r="C179" s="653"/>
      <c r="D179" s="653"/>
      <c r="E179" s="653"/>
      <c r="F179" s="653"/>
    </row>
    <row r="180" spans="1:6" s="216" customFormat="1" ht="23.25" customHeight="1">
      <c r="A180" s="652"/>
      <c r="B180" s="654" t="s">
        <v>758</v>
      </c>
      <c r="C180" s="574"/>
      <c r="D180" s="651"/>
      <c r="E180" s="576"/>
      <c r="F180" s="576"/>
    </row>
    <row r="181" spans="1:6" s="216" customFormat="1" ht="51.75" customHeight="1">
      <c r="A181" s="652"/>
      <c r="B181" s="654" t="s">
        <v>739</v>
      </c>
      <c r="C181" s="574"/>
      <c r="D181" s="651"/>
      <c r="E181" s="576"/>
      <c r="F181" s="576"/>
    </row>
    <row r="182" spans="1:6" s="216" customFormat="1" ht="12.75">
      <c r="A182" s="268"/>
      <c r="B182" s="295"/>
      <c r="C182" s="213"/>
      <c r="D182" s="269"/>
      <c r="E182" s="215"/>
      <c r="F182" s="215"/>
    </row>
    <row r="183" spans="1:6" s="216" customFormat="1" ht="18" customHeight="1">
      <c r="A183" s="572" t="s">
        <v>352</v>
      </c>
      <c r="B183" s="573" t="s">
        <v>301</v>
      </c>
      <c r="C183" s="574" t="s">
        <v>225</v>
      </c>
      <c r="D183" s="651">
        <v>1</v>
      </c>
      <c r="E183" s="576">
        <v>0</v>
      </c>
      <c r="F183" s="576">
        <f>E183*D183</f>
        <v>0</v>
      </c>
    </row>
    <row r="184" spans="1:6" s="216" customFormat="1" ht="12.75">
      <c r="A184" s="652"/>
      <c r="B184" s="651" t="s">
        <v>776</v>
      </c>
      <c r="C184" s="653"/>
      <c r="D184" s="653"/>
      <c r="E184" s="653"/>
      <c r="F184" s="653"/>
    </row>
    <row r="185" spans="1:6" s="216" customFormat="1" ht="12.75">
      <c r="A185" s="652"/>
      <c r="B185" s="651" t="s">
        <v>762</v>
      </c>
      <c r="C185" s="653"/>
      <c r="D185" s="653"/>
      <c r="E185" s="653"/>
      <c r="F185" s="653"/>
    </row>
    <row r="186" spans="1:6" s="216" customFormat="1" ht="229.5">
      <c r="A186" s="652"/>
      <c r="B186" s="654" t="s">
        <v>2543</v>
      </c>
      <c r="C186" s="653"/>
      <c r="D186" s="653"/>
      <c r="E186" s="653"/>
      <c r="F186" s="653"/>
    </row>
    <row r="187" spans="1:6" s="216" customFormat="1" ht="23.25" customHeight="1">
      <c r="A187" s="652"/>
      <c r="B187" s="654" t="s">
        <v>758</v>
      </c>
      <c r="C187" s="574"/>
      <c r="D187" s="651"/>
      <c r="E187" s="576"/>
      <c r="F187" s="576"/>
    </row>
    <row r="188" spans="1:6" s="216" customFormat="1" ht="51.75" customHeight="1">
      <c r="A188" s="652"/>
      <c r="B188" s="654" t="s">
        <v>739</v>
      </c>
      <c r="C188" s="574"/>
      <c r="D188" s="651"/>
      <c r="E188" s="576"/>
      <c r="F188" s="576"/>
    </row>
    <row r="189" spans="1:6" s="216" customFormat="1" ht="12.75">
      <c r="A189" s="268"/>
      <c r="B189" s="295"/>
      <c r="C189" s="213"/>
      <c r="D189" s="269"/>
      <c r="E189" s="215"/>
      <c r="F189" s="215"/>
    </row>
    <row r="190" spans="1:6" s="216" customFormat="1" ht="18" customHeight="1">
      <c r="A190" s="572" t="s">
        <v>354</v>
      </c>
      <c r="B190" s="573" t="s">
        <v>301</v>
      </c>
      <c r="C190" s="574" t="s">
        <v>225</v>
      </c>
      <c r="D190" s="651">
        <v>5</v>
      </c>
      <c r="E190" s="576">
        <v>0</v>
      </c>
      <c r="F190" s="576">
        <f>E190*D190</f>
        <v>0</v>
      </c>
    </row>
    <row r="191" spans="1:6" s="216" customFormat="1" ht="12.75">
      <c r="A191" s="652"/>
      <c r="B191" s="651" t="s">
        <v>1385</v>
      </c>
      <c r="C191" s="653"/>
      <c r="D191" s="653"/>
      <c r="E191" s="653"/>
      <c r="F191" s="653"/>
    </row>
    <row r="192" spans="1:6" s="216" customFormat="1" ht="12.75">
      <c r="A192" s="652"/>
      <c r="B192" s="651" t="s">
        <v>756</v>
      </c>
      <c r="C192" s="653"/>
      <c r="D192" s="653"/>
      <c r="E192" s="653"/>
      <c r="F192" s="653"/>
    </row>
    <row r="193" spans="1:6" s="216" customFormat="1" ht="255">
      <c r="A193" s="652"/>
      <c r="B193" s="654" t="s">
        <v>2550</v>
      </c>
      <c r="C193" s="653"/>
      <c r="D193" s="653"/>
      <c r="E193" s="653"/>
      <c r="F193" s="653"/>
    </row>
    <row r="194" spans="1:6" s="216" customFormat="1" ht="42" customHeight="1">
      <c r="A194" s="652"/>
      <c r="B194" s="654" t="s">
        <v>747</v>
      </c>
      <c r="C194" s="574"/>
      <c r="D194" s="651"/>
      <c r="E194" s="576"/>
      <c r="F194" s="576"/>
    </row>
    <row r="195" spans="1:6" s="216" customFormat="1" ht="51.75" customHeight="1">
      <c r="A195" s="652"/>
      <c r="B195" s="654" t="s">
        <v>739</v>
      </c>
      <c r="C195" s="574"/>
      <c r="D195" s="651"/>
      <c r="E195" s="576"/>
      <c r="F195" s="576"/>
    </row>
    <row r="196" spans="1:6" s="216" customFormat="1" ht="12.75">
      <c r="A196" s="268"/>
      <c r="B196" s="295"/>
      <c r="C196" s="213"/>
      <c r="D196" s="269"/>
      <c r="E196" s="215"/>
      <c r="F196" s="215"/>
    </row>
    <row r="197" spans="1:6" s="216" customFormat="1" ht="18" customHeight="1">
      <c r="A197" s="572" t="s">
        <v>356</v>
      </c>
      <c r="B197" s="573" t="s">
        <v>301</v>
      </c>
      <c r="C197" s="574" t="s">
        <v>225</v>
      </c>
      <c r="D197" s="651">
        <v>2</v>
      </c>
      <c r="E197" s="576">
        <v>0</v>
      </c>
      <c r="F197" s="576">
        <f>E197*D197</f>
        <v>0</v>
      </c>
    </row>
    <row r="198" spans="1:6" s="216" customFormat="1" ht="12.75">
      <c r="A198" s="652"/>
      <c r="B198" s="651" t="s">
        <v>1386</v>
      </c>
      <c r="C198" s="653"/>
      <c r="D198" s="653"/>
      <c r="E198" s="653"/>
      <c r="F198" s="653"/>
    </row>
    <row r="199" spans="1:6" s="216" customFormat="1" ht="12.75">
      <c r="A199" s="652"/>
      <c r="B199" s="651" t="s">
        <v>766</v>
      </c>
      <c r="C199" s="653"/>
      <c r="D199" s="653"/>
      <c r="E199" s="653"/>
      <c r="F199" s="653"/>
    </row>
    <row r="200" spans="1:6" s="216" customFormat="1" ht="255">
      <c r="A200" s="652"/>
      <c r="B200" s="654" t="s">
        <v>2551</v>
      </c>
      <c r="C200" s="653"/>
      <c r="D200" s="653"/>
      <c r="E200" s="653"/>
      <c r="F200" s="653"/>
    </row>
    <row r="201" spans="1:6" s="216" customFormat="1" ht="45.75" customHeight="1">
      <c r="A201" s="652"/>
      <c r="B201" s="654" t="s">
        <v>764</v>
      </c>
      <c r="C201" s="574"/>
      <c r="D201" s="651"/>
      <c r="E201" s="576"/>
      <c r="F201" s="576"/>
    </row>
    <row r="202" spans="1:6" s="216" customFormat="1" ht="51.75" customHeight="1">
      <c r="A202" s="652"/>
      <c r="B202" s="654" t="s">
        <v>739</v>
      </c>
      <c r="C202" s="574"/>
      <c r="D202" s="651"/>
      <c r="E202" s="576"/>
      <c r="F202" s="576"/>
    </row>
    <row r="203" spans="1:6" s="216" customFormat="1" ht="12.75">
      <c r="A203" s="268"/>
      <c r="B203" s="295"/>
      <c r="C203" s="213"/>
      <c r="D203" s="269"/>
      <c r="E203" s="215"/>
      <c r="F203" s="215"/>
    </row>
    <row r="204" spans="1:6" s="216" customFormat="1" ht="18" customHeight="1">
      <c r="A204" s="572" t="s">
        <v>358</v>
      </c>
      <c r="B204" s="573" t="s">
        <v>301</v>
      </c>
      <c r="C204" s="574" t="s">
        <v>225</v>
      </c>
      <c r="D204" s="651">
        <v>24</v>
      </c>
      <c r="E204" s="576">
        <v>0</v>
      </c>
      <c r="F204" s="576">
        <f>E204*D204</f>
        <v>0</v>
      </c>
    </row>
    <row r="205" spans="1:6" s="216" customFormat="1" ht="12.75">
      <c r="A205" s="652"/>
      <c r="B205" s="651" t="s">
        <v>321</v>
      </c>
      <c r="C205" s="653"/>
      <c r="D205" s="653"/>
      <c r="E205" s="653"/>
      <c r="F205" s="653"/>
    </row>
    <row r="206" spans="1:6" s="216" customFormat="1" ht="12.75">
      <c r="A206" s="652"/>
      <c r="B206" s="651" t="s">
        <v>789</v>
      </c>
      <c r="C206" s="653"/>
      <c r="D206" s="653"/>
      <c r="E206" s="653"/>
      <c r="F206" s="653"/>
    </row>
    <row r="207" spans="1:6" s="216" customFormat="1" ht="229.5">
      <c r="A207" s="652"/>
      <c r="B207" s="654" t="s">
        <v>2552</v>
      </c>
      <c r="C207" s="653"/>
      <c r="D207" s="653"/>
      <c r="E207" s="653"/>
      <c r="F207" s="653"/>
    </row>
    <row r="208" spans="1:6" s="216" customFormat="1" ht="31.5" customHeight="1">
      <c r="A208" s="652"/>
      <c r="B208" s="654" t="s">
        <v>777</v>
      </c>
      <c r="C208" s="574"/>
      <c r="D208" s="651"/>
      <c r="E208" s="576"/>
      <c r="F208" s="576"/>
    </row>
    <row r="209" spans="1:6" s="216" customFormat="1" ht="51.75" customHeight="1">
      <c r="A209" s="652"/>
      <c r="B209" s="654" t="s">
        <v>739</v>
      </c>
      <c r="C209" s="574"/>
      <c r="D209" s="651"/>
      <c r="E209" s="576"/>
      <c r="F209" s="576"/>
    </row>
    <row r="210" spans="1:6" ht="12.75" customHeight="1"/>
    <row r="211" spans="1:6" s="216" customFormat="1" ht="18" customHeight="1">
      <c r="A211" s="572" t="s">
        <v>360</v>
      </c>
      <c r="B211" s="573" t="s">
        <v>301</v>
      </c>
      <c r="C211" s="574" t="s">
        <v>225</v>
      </c>
      <c r="D211" s="651">
        <v>6</v>
      </c>
      <c r="E211" s="576">
        <v>0</v>
      </c>
      <c r="F211" s="576">
        <f>E211*D211</f>
        <v>0</v>
      </c>
    </row>
    <row r="212" spans="1:6" s="216" customFormat="1" ht="12.75">
      <c r="A212" s="652"/>
      <c r="B212" s="651" t="s">
        <v>323</v>
      </c>
      <c r="C212" s="653"/>
      <c r="D212" s="653"/>
      <c r="E212" s="653"/>
      <c r="F212" s="653"/>
    </row>
    <row r="213" spans="1:6" s="216" customFormat="1" ht="12.75">
      <c r="A213" s="652"/>
      <c r="B213" s="651" t="s">
        <v>778</v>
      </c>
      <c r="C213" s="574"/>
      <c r="D213" s="651"/>
      <c r="E213" s="576"/>
      <c r="F213" s="576"/>
    </row>
    <row r="214" spans="1:6" s="216" customFormat="1" ht="351" customHeight="1">
      <c r="A214" s="652"/>
      <c r="B214" s="654" t="s">
        <v>2553</v>
      </c>
      <c r="C214" s="574"/>
      <c r="D214" s="651"/>
      <c r="E214" s="576"/>
      <c r="F214" s="576"/>
    </row>
    <row r="215" spans="1:6" s="216" customFormat="1" ht="63.75">
      <c r="A215" s="652"/>
      <c r="B215" s="654" t="s">
        <v>739</v>
      </c>
      <c r="C215" s="574"/>
      <c r="D215" s="651"/>
      <c r="E215" s="576"/>
      <c r="F215" s="576"/>
    </row>
    <row r="216" spans="1:6" ht="12.75" customHeight="1"/>
    <row r="217" spans="1:6" s="216" customFormat="1" ht="18" customHeight="1">
      <c r="A217" s="572" t="s">
        <v>1884</v>
      </c>
      <c r="B217" s="573" t="s">
        <v>301</v>
      </c>
      <c r="C217" s="574" t="s">
        <v>225</v>
      </c>
      <c r="D217" s="651">
        <v>3</v>
      </c>
      <c r="E217" s="576">
        <v>0</v>
      </c>
      <c r="F217" s="576">
        <f>E217*D217</f>
        <v>0</v>
      </c>
    </row>
    <row r="218" spans="1:6" s="216" customFormat="1" ht="12.75">
      <c r="A218" s="652"/>
      <c r="B218" s="651" t="s">
        <v>1885</v>
      </c>
      <c r="C218" s="653"/>
      <c r="D218" s="653"/>
      <c r="E218" s="653"/>
      <c r="F218" s="653"/>
    </row>
    <row r="219" spans="1:6" s="216" customFormat="1" ht="12.75">
      <c r="A219" s="652"/>
      <c r="B219" s="651" t="s">
        <v>778</v>
      </c>
      <c r="C219" s="574"/>
      <c r="D219" s="651"/>
      <c r="E219" s="576"/>
      <c r="F219" s="576"/>
    </row>
    <row r="220" spans="1:6" s="216" customFormat="1" ht="351" customHeight="1">
      <c r="A220" s="652"/>
      <c r="B220" s="654" t="s">
        <v>2554</v>
      </c>
      <c r="C220" s="574"/>
      <c r="D220" s="651"/>
      <c r="E220" s="576"/>
      <c r="F220" s="576"/>
    </row>
    <row r="221" spans="1:6" s="216" customFormat="1" ht="63.75">
      <c r="A221" s="652"/>
      <c r="B221" s="654" t="s">
        <v>739</v>
      </c>
      <c r="C221" s="574"/>
      <c r="D221" s="651"/>
      <c r="E221" s="576"/>
      <c r="F221" s="576"/>
    </row>
    <row r="222" spans="1:6" ht="12.75" customHeight="1"/>
    <row r="223" spans="1:6" s="216" customFormat="1" ht="18" customHeight="1">
      <c r="A223" s="572" t="s">
        <v>361</v>
      </c>
      <c r="B223" s="573" t="s">
        <v>301</v>
      </c>
      <c r="C223" s="574" t="s">
        <v>225</v>
      </c>
      <c r="D223" s="651">
        <v>4</v>
      </c>
      <c r="E223" s="576">
        <v>0</v>
      </c>
      <c r="F223" s="576">
        <f>E223*D223</f>
        <v>0</v>
      </c>
    </row>
    <row r="224" spans="1:6" s="216" customFormat="1" ht="12.75">
      <c r="A224" s="652"/>
      <c r="B224" s="651" t="s">
        <v>779</v>
      </c>
      <c r="C224" s="653"/>
      <c r="D224" s="653"/>
      <c r="E224" s="653"/>
      <c r="F224" s="653"/>
    </row>
    <row r="225" spans="1:6" s="216" customFormat="1" ht="12.75">
      <c r="A225" s="652"/>
      <c r="B225" s="651" t="s">
        <v>780</v>
      </c>
      <c r="C225" s="574"/>
      <c r="D225" s="651"/>
      <c r="E225" s="576"/>
      <c r="F225" s="576"/>
    </row>
    <row r="226" spans="1:6" s="216" customFormat="1" ht="373.5" customHeight="1">
      <c r="A226" s="652"/>
      <c r="B226" s="654" t="s">
        <v>2555</v>
      </c>
      <c r="C226" s="574"/>
      <c r="D226" s="651"/>
      <c r="E226" s="576"/>
      <c r="F226" s="576"/>
    </row>
    <row r="227" spans="1:6" s="216" customFormat="1" ht="63.75">
      <c r="A227" s="652"/>
      <c r="B227" s="654" t="s">
        <v>739</v>
      </c>
      <c r="C227" s="574"/>
      <c r="D227" s="651"/>
      <c r="E227" s="576"/>
      <c r="F227" s="576"/>
    </row>
    <row r="228" spans="1:6" ht="12.75" customHeight="1"/>
    <row r="229" spans="1:6" s="216" customFormat="1" ht="18" customHeight="1">
      <c r="A229" s="572" t="s">
        <v>362</v>
      </c>
      <c r="B229" s="573" t="s">
        <v>301</v>
      </c>
      <c r="C229" s="574" t="s">
        <v>225</v>
      </c>
      <c r="D229" s="651">
        <v>13</v>
      </c>
      <c r="E229" s="576">
        <v>0</v>
      </c>
      <c r="F229" s="576">
        <f>E229*D229</f>
        <v>0</v>
      </c>
    </row>
    <row r="230" spans="1:6" s="216" customFormat="1" ht="12.75">
      <c r="A230" s="652"/>
      <c r="B230" s="651" t="s">
        <v>781</v>
      </c>
      <c r="C230" s="653"/>
      <c r="D230" s="653"/>
      <c r="E230" s="653"/>
      <c r="F230" s="653"/>
    </row>
    <row r="231" spans="1:6" s="216" customFormat="1" ht="12.75">
      <c r="A231" s="652"/>
      <c r="B231" s="651" t="s">
        <v>782</v>
      </c>
      <c r="C231" s="574"/>
      <c r="D231" s="651"/>
      <c r="E231" s="576"/>
      <c r="F231" s="576"/>
    </row>
    <row r="232" spans="1:6" s="216" customFormat="1" ht="348.75" customHeight="1">
      <c r="A232" s="652"/>
      <c r="B232" s="654" t="s">
        <v>2553</v>
      </c>
      <c r="C232" s="574"/>
      <c r="D232" s="651"/>
      <c r="E232" s="576"/>
      <c r="F232" s="576"/>
    </row>
    <row r="233" spans="1:6" s="216" customFormat="1" ht="63.75">
      <c r="A233" s="652"/>
      <c r="B233" s="654" t="s">
        <v>739</v>
      </c>
      <c r="C233" s="574"/>
      <c r="D233" s="651"/>
      <c r="E233" s="576"/>
      <c r="F233" s="576"/>
    </row>
    <row r="234" spans="1:6" ht="12.75" customHeight="1"/>
    <row r="235" spans="1:6" s="216" customFormat="1" ht="18" customHeight="1">
      <c r="A235" s="1014" t="s">
        <v>2445</v>
      </c>
      <c r="B235" s="573" t="s">
        <v>301</v>
      </c>
      <c r="C235" s="574" t="s">
        <v>225</v>
      </c>
      <c r="D235" s="651">
        <v>7</v>
      </c>
      <c r="E235" s="576">
        <v>0</v>
      </c>
      <c r="F235" s="576">
        <f>E235*D235</f>
        <v>0</v>
      </c>
    </row>
    <row r="236" spans="1:6" s="216" customFormat="1" ht="12.75">
      <c r="A236" s="1015"/>
      <c r="B236" s="651" t="s">
        <v>781</v>
      </c>
      <c r="C236" s="653"/>
      <c r="D236" s="653"/>
      <c r="E236" s="653"/>
      <c r="F236" s="653"/>
    </row>
    <row r="237" spans="1:6" s="216" customFormat="1" ht="12.75">
      <c r="A237" s="1015"/>
      <c r="B237" s="651" t="s">
        <v>782</v>
      </c>
      <c r="C237" s="574"/>
      <c r="D237" s="651"/>
      <c r="E237" s="576"/>
      <c r="F237" s="576"/>
    </row>
    <row r="238" spans="1:6" s="216" customFormat="1" ht="348.75" customHeight="1">
      <c r="A238" s="1015"/>
      <c r="B238" s="654" t="s">
        <v>2556</v>
      </c>
      <c r="C238" s="574"/>
      <c r="D238" s="651"/>
      <c r="E238" s="576"/>
      <c r="F238" s="576"/>
    </row>
    <row r="239" spans="1:6" s="216" customFormat="1" ht="63.75">
      <c r="A239" s="652"/>
      <c r="B239" s="654" t="s">
        <v>739</v>
      </c>
      <c r="C239" s="574"/>
      <c r="D239" s="651"/>
      <c r="E239" s="576"/>
      <c r="F239" s="576"/>
    </row>
    <row r="240" spans="1:6" ht="12.75" customHeight="1"/>
    <row r="241" spans="1:6" s="216" customFormat="1" ht="18" customHeight="1">
      <c r="A241" s="572" t="s">
        <v>363</v>
      </c>
      <c r="B241" s="573" t="s">
        <v>301</v>
      </c>
      <c r="C241" s="574" t="s">
        <v>225</v>
      </c>
      <c r="D241" s="651">
        <v>2</v>
      </c>
      <c r="E241" s="576">
        <v>0</v>
      </c>
      <c r="F241" s="576">
        <f>E241*D241</f>
        <v>0</v>
      </c>
    </row>
    <row r="242" spans="1:6" s="216" customFormat="1" ht="12.75">
      <c r="A242" s="652"/>
      <c r="B242" s="651" t="s">
        <v>783</v>
      </c>
      <c r="C242" s="653"/>
      <c r="D242" s="653"/>
      <c r="E242" s="653"/>
      <c r="F242" s="653"/>
    </row>
    <row r="243" spans="1:6" s="216" customFormat="1" ht="12.75">
      <c r="A243" s="652"/>
      <c r="B243" s="651" t="s">
        <v>782</v>
      </c>
      <c r="C243" s="574"/>
      <c r="D243" s="651"/>
      <c r="E243" s="576"/>
      <c r="F243" s="576"/>
    </row>
    <row r="244" spans="1:6" s="216" customFormat="1" ht="345.75" customHeight="1">
      <c r="A244" s="652"/>
      <c r="B244" s="654" t="s">
        <v>2557</v>
      </c>
      <c r="C244" s="574"/>
      <c r="D244" s="651"/>
      <c r="E244" s="576"/>
      <c r="F244" s="576"/>
    </row>
    <row r="245" spans="1:6" s="216" customFormat="1" ht="56.25" customHeight="1">
      <c r="A245" s="652"/>
      <c r="B245" s="654" t="s">
        <v>739</v>
      </c>
      <c r="C245" s="574"/>
      <c r="D245" s="651"/>
      <c r="E245" s="576"/>
      <c r="F245" s="576"/>
    </row>
    <row r="246" spans="1:6" ht="12.75" customHeight="1"/>
    <row r="247" spans="1:6" s="216" customFormat="1" ht="18" customHeight="1">
      <c r="A247" s="572" t="s">
        <v>364</v>
      </c>
      <c r="B247" s="573" t="s">
        <v>301</v>
      </c>
      <c r="C247" s="574" t="s">
        <v>225</v>
      </c>
      <c r="D247" s="651">
        <v>20</v>
      </c>
      <c r="E247" s="576">
        <v>0</v>
      </c>
      <c r="F247" s="576">
        <f>E247*D247</f>
        <v>0</v>
      </c>
    </row>
    <row r="248" spans="1:6" s="216" customFormat="1" ht="12.75">
      <c r="A248" s="652"/>
      <c r="B248" s="651" t="s">
        <v>325</v>
      </c>
      <c r="C248" s="653"/>
      <c r="D248" s="653"/>
      <c r="E248" s="653"/>
      <c r="F248" s="653"/>
    </row>
    <row r="249" spans="1:6" s="216" customFormat="1" ht="12.75">
      <c r="A249" s="652"/>
      <c r="B249" s="651" t="s">
        <v>784</v>
      </c>
      <c r="C249" s="574"/>
      <c r="D249" s="651"/>
      <c r="E249" s="576"/>
      <c r="F249" s="576"/>
    </row>
    <row r="250" spans="1:6" s="216" customFormat="1" ht="348" customHeight="1">
      <c r="A250" s="652"/>
      <c r="B250" s="654" t="s">
        <v>2556</v>
      </c>
      <c r="C250" s="574"/>
      <c r="D250" s="651"/>
      <c r="E250" s="576"/>
      <c r="F250" s="576"/>
    </row>
    <row r="251" spans="1:6" s="216" customFormat="1" ht="63.75">
      <c r="A251" s="652"/>
      <c r="B251" s="654" t="s">
        <v>739</v>
      </c>
      <c r="C251" s="574"/>
      <c r="D251" s="651"/>
      <c r="E251" s="576"/>
      <c r="F251" s="576"/>
    </row>
    <row r="252" spans="1:6" ht="12.75" customHeight="1"/>
    <row r="253" spans="1:6" s="216" customFormat="1" ht="18" customHeight="1">
      <c r="A253" s="572" t="s">
        <v>365</v>
      </c>
      <c r="B253" s="573" t="s">
        <v>301</v>
      </c>
      <c r="C253" s="574" t="s">
        <v>225</v>
      </c>
      <c r="D253" s="651">
        <v>15</v>
      </c>
      <c r="E253" s="576">
        <v>0</v>
      </c>
      <c r="F253" s="576">
        <f>E253*D253</f>
        <v>0</v>
      </c>
    </row>
    <row r="254" spans="1:6" s="216" customFormat="1" ht="12.75">
      <c r="A254" s="652"/>
      <c r="B254" s="651" t="s">
        <v>785</v>
      </c>
      <c r="C254" s="653"/>
      <c r="D254" s="653"/>
      <c r="E254" s="653"/>
      <c r="F254" s="653"/>
    </row>
    <row r="255" spans="1:6" s="216" customFormat="1" ht="12.75">
      <c r="A255" s="652"/>
      <c r="B255" s="651" t="s">
        <v>786</v>
      </c>
      <c r="C255" s="574"/>
      <c r="D255" s="651"/>
      <c r="E255" s="576"/>
      <c r="F255" s="576"/>
    </row>
    <row r="256" spans="1:6" s="216" customFormat="1" ht="334.5" customHeight="1">
      <c r="A256" s="652"/>
      <c r="B256" s="654" t="s">
        <v>2558</v>
      </c>
      <c r="C256" s="574"/>
      <c r="D256" s="651"/>
      <c r="E256" s="576"/>
      <c r="F256" s="576"/>
    </row>
    <row r="257" spans="1:6" s="216" customFormat="1" ht="57" customHeight="1">
      <c r="A257" s="652"/>
      <c r="B257" s="654" t="s">
        <v>739</v>
      </c>
      <c r="C257" s="574"/>
      <c r="D257" s="651"/>
      <c r="E257" s="576"/>
      <c r="F257" s="576"/>
    </row>
    <row r="258" spans="1:6" ht="12.75" customHeight="1"/>
    <row r="259" spans="1:6" s="216" customFormat="1" ht="18" customHeight="1">
      <c r="A259" s="572" t="s">
        <v>366</v>
      </c>
      <c r="B259" s="573" t="s">
        <v>301</v>
      </c>
      <c r="C259" s="574" t="s">
        <v>225</v>
      </c>
      <c r="D259" s="651">
        <v>24</v>
      </c>
      <c r="E259" s="576">
        <v>0</v>
      </c>
      <c r="F259" s="576">
        <f>E259*D259</f>
        <v>0</v>
      </c>
    </row>
    <row r="260" spans="1:6" s="216" customFormat="1" ht="12.75">
      <c r="A260" s="652"/>
      <c r="B260" s="651" t="s">
        <v>787</v>
      </c>
      <c r="C260" s="653"/>
      <c r="D260" s="653"/>
      <c r="E260" s="653"/>
      <c r="F260" s="653"/>
    </row>
    <row r="261" spans="1:6" s="216" customFormat="1" ht="12.75">
      <c r="A261" s="652"/>
      <c r="B261" s="651" t="s">
        <v>788</v>
      </c>
      <c r="C261" s="574"/>
      <c r="D261" s="651"/>
      <c r="E261" s="576"/>
      <c r="F261" s="576"/>
    </row>
    <row r="262" spans="1:6" s="216" customFormat="1" ht="348" customHeight="1">
      <c r="A262" s="652"/>
      <c r="B262" s="654" t="s">
        <v>2553</v>
      </c>
      <c r="C262" s="574"/>
      <c r="D262" s="651"/>
      <c r="E262" s="576"/>
      <c r="F262" s="576"/>
    </row>
    <row r="263" spans="1:6" s="216" customFormat="1" ht="63.75">
      <c r="A263" s="652"/>
      <c r="B263" s="654" t="s">
        <v>739</v>
      </c>
      <c r="C263" s="574"/>
      <c r="D263" s="651"/>
      <c r="E263" s="576"/>
      <c r="F263" s="576"/>
    </row>
    <row r="264" spans="1:6" ht="12.75" customHeight="1"/>
    <row r="265" spans="1:6" s="216" customFormat="1" ht="18" customHeight="1">
      <c r="A265" s="1014" t="s">
        <v>2446</v>
      </c>
      <c r="B265" s="573" t="s">
        <v>301</v>
      </c>
      <c r="C265" s="574" t="s">
        <v>225</v>
      </c>
      <c r="D265" s="651">
        <v>16</v>
      </c>
      <c r="E265" s="576">
        <v>0</v>
      </c>
      <c r="F265" s="576">
        <f>E265*D265</f>
        <v>0</v>
      </c>
    </row>
    <row r="266" spans="1:6" s="216" customFormat="1" ht="12.75">
      <c r="A266" s="1015"/>
      <c r="B266" s="651" t="s">
        <v>787</v>
      </c>
      <c r="C266" s="653"/>
      <c r="D266" s="653"/>
      <c r="E266" s="653"/>
      <c r="F266" s="653"/>
    </row>
    <row r="267" spans="1:6" s="216" customFormat="1" ht="12.75">
      <c r="A267" s="1015"/>
      <c r="B267" s="651" t="s">
        <v>788</v>
      </c>
      <c r="C267" s="574"/>
      <c r="D267" s="651"/>
      <c r="E267" s="576"/>
      <c r="F267" s="576"/>
    </row>
    <row r="268" spans="1:6" s="216" customFormat="1" ht="348" customHeight="1">
      <c r="A268" s="1015"/>
      <c r="B268" s="654" t="s">
        <v>2556</v>
      </c>
      <c r="C268" s="574"/>
      <c r="D268" s="651"/>
      <c r="E268" s="576"/>
      <c r="F268" s="576"/>
    </row>
    <row r="269" spans="1:6" s="216" customFormat="1" ht="63.75">
      <c r="A269" s="1015"/>
      <c r="B269" s="654" t="s">
        <v>739</v>
      </c>
      <c r="C269" s="574"/>
      <c r="D269" s="651"/>
      <c r="E269" s="576"/>
      <c r="F269" s="576"/>
    </row>
    <row r="270" spans="1:6" s="216" customFormat="1" ht="12.75">
      <c r="A270" s="268"/>
      <c r="B270" s="295"/>
      <c r="C270" s="213"/>
      <c r="D270" s="269"/>
      <c r="E270" s="215"/>
      <c r="F270" s="215"/>
    </row>
    <row r="271" spans="1:6" s="216" customFormat="1" ht="18" customHeight="1">
      <c r="A271" s="572" t="s">
        <v>367</v>
      </c>
      <c r="B271" s="573" t="s">
        <v>301</v>
      </c>
      <c r="C271" s="574" t="s">
        <v>225</v>
      </c>
      <c r="D271" s="651">
        <v>4</v>
      </c>
      <c r="E271" s="576">
        <v>0</v>
      </c>
      <c r="F271" s="576">
        <f>E271*D271</f>
        <v>0</v>
      </c>
    </row>
    <row r="272" spans="1:6" s="216" customFormat="1" ht="12.75">
      <c r="A272" s="652"/>
      <c r="B272" s="651" t="s">
        <v>327</v>
      </c>
      <c r="C272" s="653"/>
      <c r="D272" s="653"/>
      <c r="E272" s="653"/>
      <c r="F272" s="653"/>
    </row>
    <row r="273" spans="1:6" s="216" customFormat="1" ht="12.75">
      <c r="A273" s="652"/>
      <c r="B273" s="651" t="s">
        <v>790</v>
      </c>
      <c r="C273" s="653"/>
      <c r="D273" s="653"/>
      <c r="E273" s="653"/>
      <c r="F273" s="653"/>
    </row>
    <row r="274" spans="1:6" s="216" customFormat="1" ht="242.25">
      <c r="A274" s="652"/>
      <c r="B274" s="654" t="s">
        <v>2559</v>
      </c>
      <c r="C274" s="653"/>
      <c r="D274" s="653"/>
      <c r="E274" s="653"/>
      <c r="F274" s="653"/>
    </row>
    <row r="275" spans="1:6" s="216" customFormat="1" ht="31.5" customHeight="1">
      <c r="A275" s="652"/>
      <c r="B275" s="654" t="s">
        <v>777</v>
      </c>
      <c r="C275" s="574"/>
      <c r="D275" s="651"/>
      <c r="E275" s="576"/>
      <c r="F275" s="576"/>
    </row>
    <row r="276" spans="1:6" s="216" customFormat="1" ht="51.75" customHeight="1">
      <c r="A276" s="652"/>
      <c r="B276" s="654" t="s">
        <v>739</v>
      </c>
      <c r="C276" s="574"/>
      <c r="D276" s="651"/>
      <c r="E276" s="576"/>
      <c r="F276" s="576"/>
    </row>
    <row r="277" spans="1:6" s="216" customFormat="1" ht="12.75">
      <c r="A277" s="268"/>
      <c r="B277" s="295"/>
      <c r="C277" s="213"/>
      <c r="D277" s="269"/>
      <c r="E277" s="215"/>
      <c r="F277" s="215"/>
    </row>
    <row r="278" spans="1:6" s="216" customFormat="1" ht="18" customHeight="1">
      <c r="A278" s="572" t="s">
        <v>368</v>
      </c>
      <c r="B278" s="573" t="s">
        <v>301</v>
      </c>
      <c r="C278" s="574" t="s">
        <v>225</v>
      </c>
      <c r="D278" s="651">
        <v>6</v>
      </c>
      <c r="E278" s="576">
        <v>0</v>
      </c>
      <c r="F278" s="576">
        <f>E278*D278</f>
        <v>0</v>
      </c>
    </row>
    <row r="279" spans="1:6" s="216" customFormat="1" ht="12.75">
      <c r="A279" s="652"/>
      <c r="B279" s="651" t="s">
        <v>791</v>
      </c>
      <c r="C279" s="653"/>
      <c r="D279" s="653"/>
      <c r="E279" s="653"/>
      <c r="F279" s="653"/>
    </row>
    <row r="280" spans="1:6" s="216" customFormat="1" ht="12.75">
      <c r="A280" s="652"/>
      <c r="B280" s="651" t="s">
        <v>792</v>
      </c>
      <c r="C280" s="653"/>
      <c r="D280" s="653"/>
      <c r="E280" s="653"/>
      <c r="F280" s="653"/>
    </row>
    <row r="281" spans="1:6" s="216" customFormat="1" ht="229.5">
      <c r="A281" s="652"/>
      <c r="B281" s="654" t="s">
        <v>2560</v>
      </c>
      <c r="C281" s="653"/>
      <c r="D281" s="653"/>
      <c r="E281" s="653"/>
      <c r="F281" s="653"/>
    </row>
    <row r="282" spans="1:6" s="216" customFormat="1" ht="47.25" customHeight="1">
      <c r="A282" s="652"/>
      <c r="B282" s="654" t="s">
        <v>793</v>
      </c>
      <c r="C282" s="574"/>
      <c r="D282" s="651"/>
      <c r="E282" s="576"/>
      <c r="F282" s="576"/>
    </row>
    <row r="283" spans="1:6" s="216" customFormat="1" ht="51.75" customHeight="1">
      <c r="A283" s="652"/>
      <c r="B283" s="654" t="s">
        <v>739</v>
      </c>
      <c r="C283" s="574"/>
      <c r="D283" s="651"/>
      <c r="E283" s="576"/>
      <c r="F283" s="576"/>
    </row>
    <row r="284" spans="1:6" s="216" customFormat="1" ht="12.75">
      <c r="A284" s="268"/>
      <c r="B284" s="295"/>
      <c r="C284" s="213"/>
      <c r="D284" s="269"/>
      <c r="E284" s="215"/>
      <c r="F284" s="215"/>
    </row>
    <row r="285" spans="1:6" s="216" customFormat="1" ht="18" customHeight="1">
      <c r="A285" s="572" t="s">
        <v>369</v>
      </c>
      <c r="B285" s="573" t="s">
        <v>301</v>
      </c>
      <c r="C285" s="574" t="s">
        <v>225</v>
      </c>
      <c r="D285" s="651">
        <v>1</v>
      </c>
      <c r="E285" s="576">
        <v>0</v>
      </c>
      <c r="F285" s="576">
        <f>E285*D285</f>
        <v>0</v>
      </c>
    </row>
    <row r="286" spans="1:6" s="216" customFormat="1" ht="12.75">
      <c r="A286" s="652"/>
      <c r="B286" s="651" t="s">
        <v>329</v>
      </c>
      <c r="C286" s="653"/>
      <c r="D286" s="653"/>
      <c r="E286" s="653"/>
      <c r="F286" s="653"/>
    </row>
    <row r="287" spans="1:6" s="216" customFormat="1" ht="12.75">
      <c r="A287" s="652"/>
      <c r="B287" s="651" t="s">
        <v>800</v>
      </c>
      <c r="C287" s="653"/>
      <c r="D287" s="653"/>
      <c r="E287" s="653"/>
      <c r="F287" s="653"/>
    </row>
    <row r="288" spans="1:6" s="216" customFormat="1" ht="229.5">
      <c r="A288" s="652"/>
      <c r="B288" s="654" t="s">
        <v>2561</v>
      </c>
      <c r="C288" s="653"/>
      <c r="D288" s="653"/>
      <c r="E288" s="653"/>
      <c r="F288" s="653"/>
    </row>
    <row r="289" spans="1:6" s="216" customFormat="1" ht="47.25" customHeight="1">
      <c r="A289" s="652"/>
      <c r="B289" s="654" t="s">
        <v>793</v>
      </c>
      <c r="C289" s="574"/>
      <c r="D289" s="651"/>
      <c r="E289" s="576"/>
      <c r="F289" s="576"/>
    </row>
    <row r="290" spans="1:6" s="216" customFormat="1" ht="51.75" customHeight="1">
      <c r="A290" s="652"/>
      <c r="B290" s="654" t="s">
        <v>739</v>
      </c>
      <c r="C290" s="574"/>
      <c r="D290" s="651"/>
      <c r="E290" s="576"/>
      <c r="F290" s="576"/>
    </row>
    <row r="291" spans="1:6" ht="12.75" customHeight="1"/>
    <row r="292" spans="1:6" s="216" customFormat="1" ht="18" customHeight="1">
      <c r="A292" s="572" t="s">
        <v>370</v>
      </c>
      <c r="B292" s="573" t="s">
        <v>301</v>
      </c>
      <c r="C292" s="574" t="s">
        <v>225</v>
      </c>
      <c r="D292" s="651">
        <v>4</v>
      </c>
      <c r="E292" s="576">
        <v>0</v>
      </c>
      <c r="F292" s="576">
        <f>E292*D292</f>
        <v>0</v>
      </c>
    </row>
    <row r="293" spans="1:6" s="216" customFormat="1" ht="12.75">
      <c r="A293" s="652"/>
      <c r="B293" s="651" t="s">
        <v>331</v>
      </c>
      <c r="C293" s="653"/>
      <c r="D293" s="653"/>
      <c r="E293" s="653"/>
      <c r="F293" s="653"/>
    </row>
    <row r="294" spans="1:6" s="216" customFormat="1" ht="12.75">
      <c r="A294" s="652"/>
      <c r="B294" s="651" t="s">
        <v>794</v>
      </c>
      <c r="C294" s="574"/>
      <c r="D294" s="651"/>
      <c r="E294" s="576"/>
      <c r="F294" s="576"/>
    </row>
    <row r="295" spans="1:6" s="216" customFormat="1" ht="366" customHeight="1">
      <c r="A295" s="652"/>
      <c r="B295" s="654" t="s">
        <v>2562</v>
      </c>
      <c r="C295" s="574"/>
      <c r="D295" s="651"/>
      <c r="E295" s="576"/>
      <c r="F295" s="576"/>
    </row>
    <row r="296" spans="1:6" s="216" customFormat="1" ht="63.75">
      <c r="A296" s="652"/>
      <c r="B296" s="654" t="s">
        <v>739</v>
      </c>
      <c r="C296" s="574"/>
      <c r="D296" s="651"/>
      <c r="E296" s="576"/>
      <c r="F296" s="576"/>
    </row>
    <row r="297" spans="1:6" ht="12.75" customHeight="1"/>
    <row r="298" spans="1:6" s="216" customFormat="1" ht="18" customHeight="1">
      <c r="A298" s="572" t="s">
        <v>371</v>
      </c>
      <c r="B298" s="573" t="s">
        <v>301</v>
      </c>
      <c r="C298" s="574" t="s">
        <v>225</v>
      </c>
      <c r="D298" s="651">
        <v>1</v>
      </c>
      <c r="E298" s="576">
        <v>0</v>
      </c>
      <c r="F298" s="576">
        <f>E298*D298</f>
        <v>0</v>
      </c>
    </row>
    <row r="299" spans="1:6" s="216" customFormat="1" ht="12.75">
      <c r="A299" s="652"/>
      <c r="B299" s="651" t="s">
        <v>795</v>
      </c>
      <c r="C299" s="653"/>
      <c r="D299" s="653"/>
      <c r="E299" s="653"/>
      <c r="F299" s="653"/>
    </row>
    <row r="300" spans="1:6" s="216" customFormat="1" ht="12.75">
      <c r="A300" s="652"/>
      <c r="B300" s="651" t="s">
        <v>794</v>
      </c>
      <c r="C300" s="574"/>
      <c r="D300" s="651"/>
      <c r="E300" s="576"/>
      <c r="F300" s="576"/>
    </row>
    <row r="301" spans="1:6" s="216" customFormat="1" ht="373.5" customHeight="1">
      <c r="A301" s="652"/>
      <c r="B301" s="654" t="s">
        <v>2563</v>
      </c>
      <c r="C301" s="574"/>
      <c r="D301" s="651"/>
      <c r="E301" s="576"/>
      <c r="F301" s="576"/>
    </row>
    <row r="302" spans="1:6" s="216" customFormat="1" ht="63.75">
      <c r="A302" s="652"/>
      <c r="B302" s="654" t="s">
        <v>739</v>
      </c>
      <c r="C302" s="574"/>
      <c r="D302" s="651"/>
      <c r="E302" s="576"/>
      <c r="F302" s="576"/>
    </row>
    <row r="303" spans="1:6" ht="12.75" customHeight="1"/>
    <row r="304" spans="1:6" s="216" customFormat="1" ht="18" customHeight="1">
      <c r="A304" s="572" t="s">
        <v>372</v>
      </c>
      <c r="B304" s="573" t="s">
        <v>301</v>
      </c>
      <c r="C304" s="574" t="s">
        <v>225</v>
      </c>
      <c r="D304" s="651">
        <v>2</v>
      </c>
      <c r="E304" s="576">
        <v>0</v>
      </c>
      <c r="F304" s="576">
        <f>E304*D304</f>
        <v>0</v>
      </c>
    </row>
    <row r="305" spans="1:6" s="216" customFormat="1" ht="12.75">
      <c r="A305" s="652"/>
      <c r="B305" s="651" t="s">
        <v>333</v>
      </c>
      <c r="C305" s="653"/>
      <c r="D305" s="653"/>
      <c r="E305" s="653"/>
      <c r="F305" s="653"/>
    </row>
    <row r="306" spans="1:6" s="216" customFormat="1" ht="12.75">
      <c r="A306" s="652"/>
      <c r="B306" s="651" t="s">
        <v>796</v>
      </c>
      <c r="C306" s="574"/>
      <c r="D306" s="651"/>
      <c r="E306" s="576"/>
      <c r="F306" s="576"/>
    </row>
    <row r="307" spans="1:6" s="216" customFormat="1" ht="366" customHeight="1">
      <c r="A307" s="652"/>
      <c r="B307" s="654" t="s">
        <v>2564</v>
      </c>
      <c r="C307" s="574"/>
      <c r="D307" s="651"/>
      <c r="E307" s="576"/>
      <c r="F307" s="576"/>
    </row>
    <row r="308" spans="1:6" s="216" customFormat="1" ht="63.75">
      <c r="A308" s="652"/>
      <c r="B308" s="654" t="s">
        <v>739</v>
      </c>
      <c r="C308" s="574"/>
      <c r="D308" s="651"/>
      <c r="E308" s="576"/>
      <c r="F308" s="576"/>
    </row>
    <row r="309" spans="1:6" s="216" customFormat="1" ht="12.75">
      <c r="A309" s="268"/>
      <c r="B309" s="295"/>
      <c r="C309" s="213"/>
      <c r="D309" s="269"/>
      <c r="E309" s="215"/>
      <c r="F309" s="215"/>
    </row>
    <row r="310" spans="1:6" s="216" customFormat="1" ht="18" customHeight="1">
      <c r="A310" s="572" t="s">
        <v>373</v>
      </c>
      <c r="B310" s="573" t="s">
        <v>301</v>
      </c>
      <c r="C310" s="574" t="s">
        <v>225</v>
      </c>
      <c r="D310" s="651">
        <v>1</v>
      </c>
      <c r="E310" s="576">
        <v>0</v>
      </c>
      <c r="F310" s="576">
        <f>E310*D310</f>
        <v>0</v>
      </c>
    </row>
    <row r="311" spans="1:6" s="216" customFormat="1" ht="12.75">
      <c r="A311" s="652"/>
      <c r="B311" s="651" t="s">
        <v>335</v>
      </c>
      <c r="C311" s="653"/>
      <c r="D311" s="653"/>
      <c r="E311" s="653"/>
      <c r="F311" s="653"/>
    </row>
    <row r="312" spans="1:6" s="216" customFormat="1" ht="12.75">
      <c r="A312" s="652"/>
      <c r="B312" s="651" t="s">
        <v>797</v>
      </c>
      <c r="C312" s="653"/>
      <c r="D312" s="653"/>
      <c r="E312" s="653"/>
      <c r="F312" s="653"/>
    </row>
    <row r="313" spans="1:6" s="216" customFormat="1" ht="229.5">
      <c r="A313" s="652"/>
      <c r="B313" s="654" t="s">
        <v>2560</v>
      </c>
      <c r="C313" s="653"/>
      <c r="D313" s="653"/>
      <c r="E313" s="653"/>
      <c r="F313" s="653"/>
    </row>
    <row r="314" spans="1:6" s="216" customFormat="1" ht="47.25" customHeight="1">
      <c r="A314" s="652"/>
      <c r="B314" s="654" t="s">
        <v>793</v>
      </c>
      <c r="C314" s="574"/>
      <c r="D314" s="651"/>
      <c r="E314" s="576"/>
      <c r="F314" s="576"/>
    </row>
    <row r="315" spans="1:6" s="216" customFormat="1" ht="51.75" customHeight="1">
      <c r="A315" s="652"/>
      <c r="B315" s="654" t="s">
        <v>739</v>
      </c>
      <c r="C315" s="574"/>
      <c r="D315" s="651"/>
      <c r="E315" s="576"/>
      <c r="F315" s="576"/>
    </row>
    <row r="316" spans="1:6" ht="12.75" customHeight="1"/>
    <row r="317" spans="1:6" s="216" customFormat="1" ht="18" customHeight="1">
      <c r="A317" s="572" t="s">
        <v>374</v>
      </c>
      <c r="B317" s="573" t="s">
        <v>301</v>
      </c>
      <c r="C317" s="574" t="s">
        <v>225</v>
      </c>
      <c r="D317" s="651">
        <v>1</v>
      </c>
      <c r="E317" s="576">
        <v>0</v>
      </c>
      <c r="F317" s="576">
        <f>E317*D317</f>
        <v>0</v>
      </c>
    </row>
    <row r="318" spans="1:6" s="216" customFormat="1" ht="12.75">
      <c r="A318" s="652"/>
      <c r="B318" s="651" t="s">
        <v>337</v>
      </c>
      <c r="C318" s="653"/>
      <c r="D318" s="653"/>
      <c r="E318" s="653"/>
      <c r="F318" s="653"/>
    </row>
    <row r="319" spans="1:6" s="216" customFormat="1" ht="12.75">
      <c r="A319" s="652"/>
      <c r="B319" s="651" t="s">
        <v>798</v>
      </c>
      <c r="C319" s="574"/>
      <c r="D319" s="651"/>
      <c r="E319" s="576"/>
      <c r="F319" s="576"/>
    </row>
    <row r="320" spans="1:6" s="216" customFormat="1" ht="375" customHeight="1">
      <c r="A320" s="652"/>
      <c r="B320" s="654" t="s">
        <v>2565</v>
      </c>
      <c r="C320" s="574"/>
      <c r="D320" s="651"/>
      <c r="E320" s="576"/>
      <c r="F320" s="576"/>
    </row>
    <row r="321" spans="1:6" s="216" customFormat="1" ht="63.75">
      <c r="A321" s="652"/>
      <c r="B321" s="654" t="s">
        <v>739</v>
      </c>
      <c r="C321" s="574"/>
      <c r="D321" s="651"/>
      <c r="E321" s="576"/>
      <c r="F321" s="576"/>
    </row>
    <row r="322" spans="1:6" s="216" customFormat="1" ht="12.75">
      <c r="A322" s="268"/>
      <c r="B322" s="295"/>
      <c r="C322" s="213"/>
      <c r="D322" s="269"/>
      <c r="E322" s="215"/>
      <c r="F322" s="215"/>
    </row>
    <row r="323" spans="1:6" s="216" customFormat="1" ht="18" customHeight="1">
      <c r="A323" s="572" t="s">
        <v>375</v>
      </c>
      <c r="B323" s="573" t="s">
        <v>301</v>
      </c>
      <c r="C323" s="574" t="s">
        <v>225</v>
      </c>
      <c r="D323" s="651">
        <v>1</v>
      </c>
      <c r="E323" s="576">
        <v>0</v>
      </c>
      <c r="F323" s="576">
        <f>E323*D323</f>
        <v>0</v>
      </c>
    </row>
    <row r="324" spans="1:6" s="216" customFormat="1" ht="12.75">
      <c r="A324" s="652"/>
      <c r="B324" s="651" t="s">
        <v>339</v>
      </c>
      <c r="C324" s="653"/>
      <c r="D324" s="653"/>
      <c r="E324" s="653"/>
      <c r="F324" s="653"/>
    </row>
    <row r="325" spans="1:6" s="216" customFormat="1" ht="12.75">
      <c r="A325" s="652"/>
      <c r="B325" s="651" t="s">
        <v>799</v>
      </c>
      <c r="C325" s="653"/>
      <c r="D325" s="653"/>
      <c r="E325" s="653"/>
      <c r="F325" s="653"/>
    </row>
    <row r="326" spans="1:6" s="216" customFormat="1" ht="229.5">
      <c r="A326" s="652"/>
      <c r="B326" s="654" t="s">
        <v>2566</v>
      </c>
      <c r="C326" s="653"/>
      <c r="D326" s="653"/>
      <c r="E326" s="653"/>
      <c r="F326" s="653"/>
    </row>
    <row r="327" spans="1:6" s="216" customFormat="1" ht="47.25" customHeight="1">
      <c r="A327" s="652"/>
      <c r="B327" s="654" t="s">
        <v>793</v>
      </c>
      <c r="C327" s="574"/>
      <c r="D327" s="651"/>
      <c r="E327" s="576"/>
      <c r="F327" s="576"/>
    </row>
    <row r="328" spans="1:6" s="216" customFormat="1" ht="51.75" customHeight="1">
      <c r="A328" s="652"/>
      <c r="B328" s="654" t="s">
        <v>739</v>
      </c>
      <c r="C328" s="574"/>
      <c r="D328" s="651"/>
      <c r="E328" s="576"/>
      <c r="F328" s="576"/>
    </row>
    <row r="329" spans="1:6" s="216" customFormat="1" ht="12.75">
      <c r="A329" s="212"/>
      <c r="B329" s="259"/>
      <c r="C329" s="213"/>
      <c r="D329" s="269"/>
      <c r="E329" s="215"/>
      <c r="F329" s="215"/>
    </row>
    <row r="330" spans="1:6" s="41" customFormat="1" ht="12.75">
      <c r="A330" s="247"/>
      <c r="B330" s="296" t="s">
        <v>341</v>
      </c>
    </row>
    <row r="331" spans="1:6" s="41" customFormat="1" ht="12.75">
      <c r="A331" s="247"/>
      <c r="B331" s="286"/>
      <c r="C331" s="116"/>
      <c r="D331" s="286"/>
      <c r="E331" s="246"/>
      <c r="F331" s="246"/>
    </row>
    <row r="332" spans="1:6" s="216" customFormat="1" ht="18" customHeight="1">
      <c r="A332" s="572" t="s">
        <v>376</v>
      </c>
      <c r="B332" s="573" t="s">
        <v>301</v>
      </c>
      <c r="C332" s="574" t="s">
        <v>225</v>
      </c>
      <c r="D332" s="651">
        <v>1</v>
      </c>
      <c r="E332" s="576">
        <v>0</v>
      </c>
      <c r="F332" s="576">
        <f>E332*D332</f>
        <v>0</v>
      </c>
    </row>
    <row r="333" spans="1:6" s="216" customFormat="1" ht="12.75">
      <c r="A333" s="652"/>
      <c r="B333" s="651" t="s">
        <v>801</v>
      </c>
      <c r="C333" s="574"/>
      <c r="D333" s="651"/>
      <c r="E333" s="576"/>
      <c r="F333" s="576"/>
    </row>
    <row r="334" spans="1:6" s="216" customFormat="1" ht="12.75">
      <c r="A334" s="652"/>
      <c r="B334" s="651" t="s">
        <v>802</v>
      </c>
      <c r="C334" s="574"/>
      <c r="D334" s="651"/>
      <c r="E334" s="576"/>
      <c r="F334" s="576"/>
    </row>
    <row r="335" spans="1:6" s="216" customFormat="1" ht="297" customHeight="1">
      <c r="A335" s="572"/>
      <c r="B335" s="573" t="s">
        <v>2567</v>
      </c>
      <c r="C335" s="574"/>
      <c r="D335" s="651"/>
      <c r="E335" s="576"/>
      <c r="F335" s="576"/>
    </row>
    <row r="336" spans="1:6" s="216" customFormat="1" ht="12.75">
      <c r="A336" s="247"/>
      <c r="B336" s="286"/>
      <c r="C336" s="41"/>
      <c r="D336" s="41"/>
      <c r="E336" s="41"/>
      <c r="F336" s="41"/>
    </row>
    <row r="337" spans="1:6" s="216" customFormat="1" ht="18" customHeight="1">
      <c r="A337" s="572" t="s">
        <v>809</v>
      </c>
      <c r="B337" s="573" t="s">
        <v>301</v>
      </c>
      <c r="C337" s="574" t="s">
        <v>225</v>
      </c>
      <c r="D337" s="651">
        <v>1</v>
      </c>
      <c r="E337" s="576">
        <v>0</v>
      </c>
      <c r="F337" s="576">
        <f>E337*D337</f>
        <v>0</v>
      </c>
    </row>
    <row r="338" spans="1:6" s="216" customFormat="1" ht="12.75">
      <c r="A338" s="652"/>
      <c r="B338" s="651" t="s">
        <v>803</v>
      </c>
      <c r="C338" s="574"/>
      <c r="D338" s="651"/>
      <c r="E338" s="576"/>
      <c r="F338" s="576"/>
    </row>
    <row r="339" spans="1:6" s="216" customFormat="1" ht="12.75">
      <c r="A339" s="652"/>
      <c r="B339" s="651" t="s">
        <v>804</v>
      </c>
      <c r="C339" s="574"/>
      <c r="D339" s="651"/>
      <c r="E339" s="576"/>
      <c r="F339" s="576"/>
    </row>
    <row r="340" spans="1:6" s="216" customFormat="1" ht="360.75" customHeight="1">
      <c r="A340" s="572"/>
      <c r="B340" s="573" t="s">
        <v>2568</v>
      </c>
      <c r="C340" s="574"/>
      <c r="D340" s="651"/>
      <c r="E340" s="576"/>
      <c r="F340" s="576"/>
    </row>
    <row r="341" spans="1:6" s="216" customFormat="1" ht="76.5">
      <c r="A341" s="652"/>
      <c r="B341" s="654" t="s">
        <v>2421</v>
      </c>
      <c r="C341" s="653"/>
      <c r="D341" s="653"/>
      <c r="E341" s="653"/>
      <c r="F341" s="653"/>
    </row>
    <row r="342" spans="1:6" s="216" customFormat="1" ht="12.75">
      <c r="A342" s="247"/>
      <c r="B342" s="286"/>
      <c r="C342" s="41"/>
      <c r="D342" s="41"/>
      <c r="E342" s="41"/>
      <c r="F342" s="41"/>
    </row>
    <row r="343" spans="1:6" s="41" customFormat="1" ht="18" customHeight="1">
      <c r="A343" s="572" t="s">
        <v>811</v>
      </c>
      <c r="B343" s="573" t="s">
        <v>301</v>
      </c>
      <c r="C343" s="574" t="s">
        <v>225</v>
      </c>
      <c r="D343" s="651">
        <v>1</v>
      </c>
      <c r="E343" s="576">
        <v>0</v>
      </c>
      <c r="F343" s="576">
        <f>E343*D343</f>
        <v>0</v>
      </c>
    </row>
    <row r="344" spans="1:6" s="41" customFormat="1" ht="12.75">
      <c r="A344" s="652"/>
      <c r="B344" s="651" t="s">
        <v>805</v>
      </c>
      <c r="C344" s="574"/>
      <c r="D344" s="651"/>
      <c r="E344" s="576"/>
      <c r="F344" s="576"/>
    </row>
    <row r="345" spans="1:6" s="41" customFormat="1" ht="12.75">
      <c r="A345" s="652"/>
      <c r="B345" s="651" t="s">
        <v>806</v>
      </c>
      <c r="C345" s="574"/>
      <c r="D345" s="651"/>
      <c r="E345" s="576"/>
      <c r="F345" s="576"/>
    </row>
    <row r="346" spans="1:6" s="41" customFormat="1" ht="362.25" customHeight="1">
      <c r="A346" s="572"/>
      <c r="B346" s="573" t="s">
        <v>2569</v>
      </c>
      <c r="C346" s="574"/>
      <c r="D346" s="651"/>
      <c r="E346" s="576"/>
      <c r="F346" s="576"/>
    </row>
    <row r="347" spans="1:6" s="216" customFormat="1" ht="12.75">
      <c r="A347" s="268"/>
      <c r="B347" s="269"/>
    </row>
    <row r="348" spans="1:6" s="216" customFormat="1" ht="18" customHeight="1">
      <c r="A348" s="572" t="s">
        <v>813</v>
      </c>
      <c r="B348" s="573" t="s">
        <v>301</v>
      </c>
      <c r="C348" s="574" t="s">
        <v>225</v>
      </c>
      <c r="D348" s="651">
        <v>1</v>
      </c>
      <c r="E348" s="576">
        <v>0</v>
      </c>
      <c r="F348" s="576">
        <f>E348*D348</f>
        <v>0</v>
      </c>
    </row>
    <row r="349" spans="1:6" s="216" customFormat="1" ht="12.75">
      <c r="A349" s="652"/>
      <c r="B349" s="651" t="s">
        <v>807</v>
      </c>
      <c r="C349" s="574"/>
      <c r="D349" s="651"/>
      <c r="E349" s="576"/>
      <c r="F349" s="576"/>
    </row>
    <row r="350" spans="1:6" s="216" customFormat="1" ht="12.75">
      <c r="A350" s="652"/>
      <c r="B350" s="654" t="s">
        <v>1382</v>
      </c>
      <c r="C350" s="574"/>
      <c r="D350" s="651"/>
      <c r="E350" s="576"/>
      <c r="F350" s="576"/>
    </row>
    <row r="351" spans="1:6" s="216" customFormat="1" ht="364.5" customHeight="1">
      <c r="A351" s="572"/>
      <c r="B351" s="654" t="s">
        <v>2570</v>
      </c>
      <c r="C351" s="574"/>
      <c r="D351" s="651"/>
      <c r="E351" s="576"/>
      <c r="F351" s="576"/>
    </row>
    <row r="352" spans="1:6" s="216" customFormat="1" ht="12.75">
      <c r="A352" s="268"/>
      <c r="B352" s="259"/>
      <c r="C352" s="213"/>
      <c r="D352" s="269"/>
      <c r="E352" s="215"/>
      <c r="F352" s="215"/>
    </row>
    <row r="353" spans="1:6" s="216" customFormat="1" ht="18" customHeight="1">
      <c r="A353" s="245" t="s">
        <v>815</v>
      </c>
      <c r="B353" s="45" t="s">
        <v>301</v>
      </c>
      <c r="C353" s="116" t="s">
        <v>225</v>
      </c>
      <c r="D353" s="286">
        <v>31</v>
      </c>
      <c r="E353" s="246">
        <v>0</v>
      </c>
      <c r="F353" s="246">
        <f>E353*D353</f>
        <v>0</v>
      </c>
    </row>
    <row r="354" spans="1:6" s="216" customFormat="1" ht="12.75">
      <c r="A354" s="247"/>
      <c r="B354" s="286" t="s">
        <v>808</v>
      </c>
      <c r="C354" s="116"/>
      <c r="D354" s="286"/>
      <c r="E354" s="246"/>
      <c r="F354" s="246"/>
    </row>
    <row r="355" spans="1:6" s="216" customFormat="1" ht="12.75">
      <c r="A355" s="247"/>
      <c r="B355" s="286" t="s">
        <v>351</v>
      </c>
      <c r="C355" s="116"/>
      <c r="D355" s="286"/>
      <c r="E355" s="246"/>
      <c r="F355" s="246"/>
    </row>
    <row r="356" spans="1:6" s="216" customFormat="1" ht="318.75">
      <c r="A356" s="247"/>
      <c r="B356" s="287" t="s">
        <v>1387</v>
      </c>
      <c r="C356" s="116"/>
      <c r="D356" s="286"/>
      <c r="E356" s="246"/>
      <c r="F356" s="246"/>
    </row>
    <row r="357" spans="1:6" s="216" customFormat="1" ht="12.75">
      <c r="A357" s="268"/>
      <c r="B357" s="269"/>
      <c r="C357" s="213"/>
      <c r="D357" s="269"/>
      <c r="E357" s="215"/>
      <c r="F357" s="215"/>
    </row>
    <row r="358" spans="1:6" s="216" customFormat="1" ht="18" customHeight="1">
      <c r="A358" s="245" t="s">
        <v>817</v>
      </c>
      <c r="B358" s="45" t="s">
        <v>301</v>
      </c>
      <c r="C358" s="116" t="s">
        <v>225</v>
      </c>
      <c r="D358" s="286">
        <v>13</v>
      </c>
      <c r="E358" s="246">
        <v>0</v>
      </c>
      <c r="F358" s="246">
        <f>E358*D358</f>
        <v>0</v>
      </c>
    </row>
    <row r="359" spans="1:6" s="216" customFormat="1" ht="12.75">
      <c r="A359" s="247"/>
      <c r="B359" s="286" t="s">
        <v>810</v>
      </c>
      <c r="C359" s="116"/>
      <c r="D359" s="286"/>
      <c r="E359" s="246"/>
      <c r="F359" s="246"/>
    </row>
    <row r="360" spans="1:6" s="216" customFormat="1" ht="12.75">
      <c r="A360" s="247"/>
      <c r="B360" s="286" t="s">
        <v>351</v>
      </c>
      <c r="C360" s="116"/>
      <c r="D360" s="286"/>
      <c r="E360" s="246"/>
      <c r="F360" s="246"/>
    </row>
    <row r="361" spans="1:6" s="216" customFormat="1" ht="269.25" customHeight="1">
      <c r="A361" s="247"/>
      <c r="B361" s="287" t="s">
        <v>1405</v>
      </c>
      <c r="C361" s="116"/>
      <c r="D361" s="286"/>
      <c r="E361" s="246"/>
      <c r="F361" s="246"/>
    </row>
    <row r="362" spans="1:6" s="216" customFormat="1" ht="12.75">
      <c r="A362" s="268"/>
      <c r="B362" s="269"/>
      <c r="C362" s="213"/>
      <c r="D362" s="269"/>
      <c r="E362" s="215"/>
      <c r="F362" s="215"/>
    </row>
    <row r="363" spans="1:6" s="216" customFormat="1" ht="18" customHeight="1">
      <c r="A363" s="245" t="s">
        <v>819</v>
      </c>
      <c r="B363" s="45" t="s">
        <v>301</v>
      </c>
      <c r="C363" s="116" t="s">
        <v>225</v>
      </c>
      <c r="D363" s="286">
        <v>2</v>
      </c>
      <c r="E363" s="246">
        <v>0</v>
      </c>
      <c r="F363" s="246">
        <f>E363*D363</f>
        <v>0</v>
      </c>
    </row>
    <row r="364" spans="1:6" s="216" customFormat="1" ht="12.75">
      <c r="A364" s="247"/>
      <c r="B364" s="286" t="s">
        <v>812</v>
      </c>
      <c r="C364" s="116"/>
      <c r="D364" s="286"/>
      <c r="E364" s="246"/>
      <c r="F364" s="246"/>
    </row>
    <row r="365" spans="1:6" s="216" customFormat="1" ht="12.75">
      <c r="A365" s="247"/>
      <c r="B365" s="286" t="s">
        <v>351</v>
      </c>
      <c r="C365" s="116"/>
      <c r="D365" s="286"/>
      <c r="E365" s="246"/>
      <c r="F365" s="246"/>
    </row>
    <row r="366" spans="1:6" s="216" customFormat="1" ht="269.25" customHeight="1">
      <c r="A366" s="247"/>
      <c r="B366" s="287" t="s">
        <v>1408</v>
      </c>
      <c r="C366" s="116"/>
      <c r="D366" s="286"/>
      <c r="E366" s="246"/>
      <c r="F366" s="246"/>
    </row>
    <row r="367" spans="1:6" s="216" customFormat="1" ht="12.75">
      <c r="A367" s="268"/>
      <c r="B367" s="269"/>
      <c r="C367" s="213"/>
      <c r="D367" s="269"/>
      <c r="E367" s="215"/>
      <c r="F367" s="215"/>
    </row>
    <row r="368" spans="1:6" s="216" customFormat="1" ht="18" customHeight="1">
      <c r="A368" s="245" t="s">
        <v>821</v>
      </c>
      <c r="B368" s="45" t="s">
        <v>301</v>
      </c>
      <c r="C368" s="116" t="s">
        <v>225</v>
      </c>
      <c r="D368" s="286">
        <v>1</v>
      </c>
      <c r="E368" s="246">
        <v>0</v>
      </c>
      <c r="F368" s="246">
        <f>E368*D368</f>
        <v>0</v>
      </c>
    </row>
    <row r="369" spans="1:6" s="216" customFormat="1" ht="12.75">
      <c r="A369" s="247"/>
      <c r="B369" s="286" t="s">
        <v>1406</v>
      </c>
      <c r="C369" s="116"/>
      <c r="D369" s="286"/>
      <c r="E369" s="246"/>
      <c r="F369" s="246"/>
    </row>
    <row r="370" spans="1:6" s="216" customFormat="1" ht="12.75">
      <c r="A370" s="247"/>
      <c r="B370" s="286" t="s">
        <v>351</v>
      </c>
      <c r="C370" s="116"/>
      <c r="D370" s="286"/>
      <c r="E370" s="246"/>
      <c r="F370" s="246"/>
    </row>
    <row r="371" spans="1:6" s="216" customFormat="1" ht="269.25" customHeight="1">
      <c r="A371" s="247"/>
      <c r="B371" s="287" t="s">
        <v>1407</v>
      </c>
      <c r="C371" s="116"/>
      <c r="D371" s="286"/>
      <c r="E371" s="246"/>
      <c r="F371" s="246"/>
    </row>
    <row r="372" spans="1:6" s="216" customFormat="1" ht="12.75">
      <c r="A372" s="268"/>
      <c r="B372" s="269"/>
      <c r="C372" s="213"/>
      <c r="D372" s="269"/>
      <c r="E372" s="215"/>
      <c r="F372" s="215"/>
    </row>
    <row r="373" spans="1:6" s="216" customFormat="1" ht="18" customHeight="1">
      <c r="A373" s="245" t="s">
        <v>823</v>
      </c>
      <c r="B373" s="45" t="s">
        <v>301</v>
      </c>
      <c r="C373" s="116" t="s">
        <v>225</v>
      </c>
      <c r="D373" s="286">
        <v>1</v>
      </c>
      <c r="E373" s="246">
        <v>0</v>
      </c>
      <c r="F373" s="246">
        <f>E373*D373</f>
        <v>0</v>
      </c>
    </row>
    <row r="374" spans="1:6" s="216" customFormat="1" ht="12.75">
      <c r="A374" s="247"/>
      <c r="B374" s="286" t="s">
        <v>814</v>
      </c>
      <c r="C374" s="116"/>
      <c r="D374" s="286"/>
      <c r="E374" s="246"/>
      <c r="F374" s="246"/>
    </row>
    <row r="375" spans="1:6" s="216" customFormat="1" ht="12.75">
      <c r="A375" s="247"/>
      <c r="B375" s="286" t="s">
        <v>351</v>
      </c>
      <c r="C375" s="116"/>
      <c r="D375" s="286"/>
      <c r="E375" s="246"/>
      <c r="F375" s="246"/>
    </row>
    <row r="376" spans="1:6" s="216" customFormat="1" ht="261.75" customHeight="1">
      <c r="A376" s="247"/>
      <c r="B376" s="287" t="s">
        <v>828</v>
      </c>
      <c r="C376" s="116"/>
      <c r="D376" s="286"/>
      <c r="E376" s="246"/>
      <c r="F376" s="246"/>
    </row>
    <row r="377" spans="1:6" s="216" customFormat="1" ht="12.75">
      <c r="A377" s="268"/>
      <c r="B377" s="259"/>
      <c r="C377" s="213"/>
      <c r="D377" s="269"/>
      <c r="E377" s="215"/>
      <c r="F377" s="215"/>
    </row>
    <row r="378" spans="1:6" s="216" customFormat="1" ht="18" customHeight="1">
      <c r="A378" s="245" t="s">
        <v>829</v>
      </c>
      <c r="B378" s="45" t="s">
        <v>301</v>
      </c>
      <c r="C378" s="116" t="s">
        <v>225</v>
      </c>
      <c r="D378" s="286">
        <v>1</v>
      </c>
      <c r="E378" s="246">
        <v>0</v>
      </c>
      <c r="F378" s="246">
        <f>E378*D378</f>
        <v>0</v>
      </c>
    </row>
    <row r="379" spans="1:6" s="216" customFormat="1" ht="12.75">
      <c r="A379" s="247"/>
      <c r="B379" s="286" t="s">
        <v>816</v>
      </c>
      <c r="C379" s="116"/>
      <c r="D379" s="286"/>
      <c r="E379" s="246"/>
      <c r="F379" s="246"/>
    </row>
    <row r="380" spans="1:6" s="216" customFormat="1" ht="12.75">
      <c r="A380" s="247"/>
      <c r="B380" s="286" t="s">
        <v>348</v>
      </c>
      <c r="C380" s="116"/>
      <c r="D380" s="286"/>
      <c r="E380" s="246"/>
      <c r="F380" s="246"/>
    </row>
    <row r="381" spans="1:6" s="216" customFormat="1" ht="291" customHeight="1">
      <c r="A381" s="247"/>
      <c r="B381" s="287" t="s">
        <v>834</v>
      </c>
      <c r="C381" s="116"/>
      <c r="D381" s="286"/>
      <c r="E381" s="246"/>
      <c r="F381" s="246"/>
    </row>
    <row r="382" spans="1:6" s="216" customFormat="1" ht="12.75">
      <c r="A382" s="268"/>
      <c r="B382" s="269"/>
      <c r="C382" s="213"/>
      <c r="D382" s="269"/>
      <c r="E382" s="215"/>
      <c r="F382" s="215"/>
    </row>
    <row r="383" spans="1:6" s="216" customFormat="1" ht="18" customHeight="1">
      <c r="A383" s="245" t="s">
        <v>832</v>
      </c>
      <c r="B383" s="45" t="s">
        <v>301</v>
      </c>
      <c r="C383" s="116" t="s">
        <v>225</v>
      </c>
      <c r="D383" s="286">
        <v>12</v>
      </c>
      <c r="E383" s="246">
        <v>0</v>
      </c>
      <c r="F383" s="246">
        <f>E383*D383</f>
        <v>0</v>
      </c>
    </row>
    <row r="384" spans="1:6" s="216" customFormat="1" ht="12.75">
      <c r="A384" s="247"/>
      <c r="B384" s="286" t="s">
        <v>818</v>
      </c>
      <c r="C384" s="116"/>
      <c r="D384" s="286"/>
      <c r="E384" s="246"/>
      <c r="F384" s="246"/>
    </row>
    <row r="385" spans="1:6" s="216" customFormat="1" ht="12.75">
      <c r="A385" s="247"/>
      <c r="B385" s="286" t="s">
        <v>353</v>
      </c>
      <c r="C385" s="116"/>
      <c r="D385" s="286"/>
      <c r="E385" s="246"/>
      <c r="F385" s="246"/>
    </row>
    <row r="386" spans="1:6" s="216" customFormat="1" ht="261.75" customHeight="1">
      <c r="A386" s="247"/>
      <c r="B386" s="287" t="s">
        <v>1409</v>
      </c>
      <c r="C386" s="116"/>
      <c r="D386" s="286"/>
      <c r="E386" s="246"/>
      <c r="F386" s="246"/>
    </row>
    <row r="387" spans="1:6" s="216" customFormat="1" ht="12.75">
      <c r="A387" s="268"/>
      <c r="B387" s="269"/>
      <c r="C387" s="213"/>
      <c r="D387" s="269"/>
      <c r="E387" s="215"/>
      <c r="F387" s="215"/>
    </row>
    <row r="388" spans="1:6" s="216" customFormat="1" ht="18" customHeight="1">
      <c r="A388" s="245" t="s">
        <v>837</v>
      </c>
      <c r="B388" s="45" t="s">
        <v>301</v>
      </c>
      <c r="C388" s="116" t="s">
        <v>225</v>
      </c>
      <c r="D388" s="286">
        <v>6</v>
      </c>
      <c r="E388" s="246">
        <v>0</v>
      </c>
      <c r="F388" s="246">
        <f>E388*D388</f>
        <v>0</v>
      </c>
    </row>
    <row r="389" spans="1:6" s="216" customFormat="1" ht="12.75">
      <c r="A389" s="247"/>
      <c r="B389" s="286" t="s">
        <v>820</v>
      </c>
      <c r="C389" s="116"/>
      <c r="D389" s="286"/>
      <c r="E389" s="246"/>
      <c r="F389" s="246"/>
    </row>
    <row r="390" spans="1:6" s="216" customFormat="1" ht="12.75">
      <c r="A390" s="247"/>
      <c r="B390" s="286" t="s">
        <v>353</v>
      </c>
      <c r="C390" s="116"/>
      <c r="D390" s="286"/>
      <c r="E390" s="246"/>
      <c r="F390" s="246"/>
    </row>
    <row r="391" spans="1:6" s="216" customFormat="1" ht="300.75" customHeight="1">
      <c r="A391" s="247"/>
      <c r="B391" s="287" t="s">
        <v>827</v>
      </c>
      <c r="C391" s="116"/>
      <c r="D391" s="286"/>
      <c r="E391" s="246"/>
      <c r="F391" s="246"/>
    </row>
    <row r="392" spans="1:6" s="216" customFormat="1" ht="12.75">
      <c r="A392" s="268"/>
      <c r="B392" s="269"/>
      <c r="C392" s="213"/>
      <c r="D392" s="269"/>
      <c r="E392" s="215"/>
      <c r="F392" s="215"/>
    </row>
    <row r="393" spans="1:6" s="216" customFormat="1" ht="18" customHeight="1">
      <c r="A393" s="245" t="s">
        <v>838</v>
      </c>
      <c r="B393" s="45" t="s">
        <v>301</v>
      </c>
      <c r="C393" s="116" t="s">
        <v>225</v>
      </c>
      <c r="D393" s="286">
        <v>16</v>
      </c>
      <c r="E393" s="246">
        <v>0</v>
      </c>
      <c r="F393" s="246">
        <f>E393*D393</f>
        <v>0</v>
      </c>
    </row>
    <row r="394" spans="1:6" s="216" customFormat="1" ht="12.75">
      <c r="A394" s="247"/>
      <c r="B394" s="286" t="s">
        <v>822</v>
      </c>
      <c r="C394" s="116"/>
      <c r="D394" s="286"/>
      <c r="E394" s="246"/>
      <c r="F394" s="246"/>
    </row>
    <row r="395" spans="1:6" s="216" customFormat="1" ht="12.75">
      <c r="A395" s="247"/>
      <c r="B395" s="286" t="s">
        <v>353</v>
      </c>
      <c r="C395" s="116"/>
      <c r="D395" s="286"/>
      <c r="E395" s="246"/>
      <c r="F395" s="246"/>
    </row>
    <row r="396" spans="1:6" s="216" customFormat="1" ht="273" customHeight="1">
      <c r="A396" s="247"/>
      <c r="B396" s="287" t="s">
        <v>826</v>
      </c>
      <c r="C396" s="116"/>
      <c r="D396" s="286"/>
      <c r="E396" s="246"/>
      <c r="F396" s="246"/>
    </row>
    <row r="397" spans="1:6" s="216" customFormat="1" ht="12.75">
      <c r="A397" s="268"/>
      <c r="B397" s="269"/>
      <c r="C397" s="213"/>
      <c r="D397" s="269"/>
      <c r="E397" s="215"/>
      <c r="F397" s="215"/>
    </row>
    <row r="398" spans="1:6" s="216" customFormat="1" ht="18" customHeight="1">
      <c r="A398" s="245" t="s">
        <v>840</v>
      </c>
      <c r="B398" s="45" t="s">
        <v>301</v>
      </c>
      <c r="C398" s="116" t="s">
        <v>225</v>
      </c>
      <c r="D398" s="286">
        <v>2</v>
      </c>
      <c r="E398" s="246">
        <v>0</v>
      </c>
      <c r="F398" s="246">
        <f>E398*D398</f>
        <v>0</v>
      </c>
    </row>
    <row r="399" spans="1:6" s="216" customFormat="1" ht="12.75">
      <c r="A399" s="247"/>
      <c r="B399" s="286" t="s">
        <v>824</v>
      </c>
      <c r="C399" s="116"/>
      <c r="D399" s="286"/>
      <c r="E399" s="246"/>
      <c r="F399" s="246"/>
    </row>
    <row r="400" spans="1:6" s="216" customFormat="1" ht="12.75">
      <c r="A400" s="247"/>
      <c r="B400" s="286" t="s">
        <v>825</v>
      </c>
      <c r="C400" s="116"/>
      <c r="D400" s="286"/>
      <c r="E400" s="246"/>
      <c r="F400" s="246"/>
    </row>
    <row r="401" spans="1:6" s="216" customFormat="1" ht="273" customHeight="1">
      <c r="A401" s="247"/>
      <c r="B401" s="287" t="s">
        <v>826</v>
      </c>
      <c r="C401" s="116"/>
      <c r="D401" s="286"/>
      <c r="E401" s="246"/>
      <c r="F401" s="246"/>
    </row>
    <row r="402" spans="1:6" s="216" customFormat="1" ht="12.75">
      <c r="A402" s="268"/>
      <c r="B402" s="295"/>
      <c r="C402" s="213"/>
      <c r="D402" s="269"/>
      <c r="E402" s="215"/>
      <c r="F402" s="215"/>
    </row>
    <row r="403" spans="1:6" s="216" customFormat="1" ht="18" customHeight="1">
      <c r="A403" s="245" t="s">
        <v>843</v>
      </c>
      <c r="B403" s="45" t="s">
        <v>301</v>
      </c>
      <c r="C403" s="116" t="s">
        <v>225</v>
      </c>
      <c r="D403" s="286">
        <v>2</v>
      </c>
      <c r="E403" s="246">
        <v>0</v>
      </c>
      <c r="F403" s="246">
        <f>E403*D403</f>
        <v>0</v>
      </c>
    </row>
    <row r="404" spans="1:6" s="216" customFormat="1" ht="12.75">
      <c r="A404" s="247"/>
      <c r="B404" s="286" t="s">
        <v>347</v>
      </c>
      <c r="C404" s="116"/>
      <c r="D404" s="286"/>
      <c r="E404" s="246"/>
      <c r="F404" s="246"/>
    </row>
    <row r="405" spans="1:6" s="216" customFormat="1" ht="12.75">
      <c r="A405" s="247"/>
      <c r="B405" s="286" t="s">
        <v>831</v>
      </c>
      <c r="C405" s="116"/>
      <c r="D405" s="286"/>
      <c r="E405" s="246"/>
      <c r="F405" s="246"/>
    </row>
    <row r="406" spans="1:6" s="216" customFormat="1" ht="306">
      <c r="A406" s="247"/>
      <c r="B406" s="287" t="s">
        <v>830</v>
      </c>
      <c r="C406" s="41"/>
      <c r="D406" s="41"/>
      <c r="E406" s="41"/>
      <c r="F406" s="41"/>
    </row>
    <row r="407" spans="1:6" s="216" customFormat="1" ht="12.75">
      <c r="A407" s="268"/>
      <c r="B407" s="259"/>
      <c r="C407" s="213"/>
      <c r="D407" s="269"/>
      <c r="E407" s="215"/>
      <c r="F407" s="215"/>
    </row>
    <row r="408" spans="1:6" s="216" customFormat="1" ht="18" customHeight="1">
      <c r="A408" s="245" t="s">
        <v>845</v>
      </c>
      <c r="B408" s="45" t="s">
        <v>301</v>
      </c>
      <c r="C408" s="116" t="s">
        <v>225</v>
      </c>
      <c r="D408" s="286">
        <v>2</v>
      </c>
      <c r="E408" s="246">
        <v>0</v>
      </c>
      <c r="F408" s="246">
        <f>E408*D408</f>
        <v>0</v>
      </c>
    </row>
    <row r="409" spans="1:6" s="216" customFormat="1" ht="12.75">
      <c r="A409" s="247"/>
      <c r="B409" s="286" t="s">
        <v>833</v>
      </c>
      <c r="C409" s="116"/>
      <c r="D409" s="286"/>
      <c r="E409" s="246"/>
      <c r="F409" s="246"/>
    </row>
    <row r="410" spans="1:6" s="216" customFormat="1" ht="12.75">
      <c r="A410" s="247"/>
      <c r="B410" s="286" t="s">
        <v>831</v>
      </c>
      <c r="C410" s="116"/>
      <c r="D410" s="286"/>
      <c r="E410" s="246"/>
      <c r="F410" s="246"/>
    </row>
    <row r="411" spans="1:6" s="216" customFormat="1" ht="312" customHeight="1">
      <c r="A411" s="247"/>
      <c r="B411" s="287" t="s">
        <v>851</v>
      </c>
      <c r="C411" s="116"/>
      <c r="D411" s="286"/>
      <c r="E411" s="246"/>
      <c r="F411" s="246"/>
    </row>
    <row r="412" spans="1:6" s="216" customFormat="1" ht="12.75">
      <c r="A412" s="268"/>
      <c r="B412" s="259"/>
      <c r="C412" s="213"/>
      <c r="D412" s="269"/>
      <c r="E412" s="215"/>
      <c r="F412" s="215"/>
    </row>
    <row r="413" spans="1:6" s="216" customFormat="1" ht="18" customHeight="1">
      <c r="A413" s="245" t="s">
        <v>847</v>
      </c>
      <c r="B413" s="45" t="s">
        <v>301</v>
      </c>
      <c r="C413" s="116" t="s">
        <v>225</v>
      </c>
      <c r="D413" s="286">
        <v>1</v>
      </c>
      <c r="E413" s="246">
        <v>0</v>
      </c>
      <c r="F413" s="246">
        <f>E413*D413</f>
        <v>0</v>
      </c>
    </row>
    <row r="414" spans="1:6" s="216" customFormat="1" ht="12.75">
      <c r="A414" s="247"/>
      <c r="B414" s="286" t="s">
        <v>350</v>
      </c>
      <c r="C414" s="116"/>
      <c r="D414" s="286"/>
      <c r="E414" s="246"/>
      <c r="F414" s="246"/>
    </row>
    <row r="415" spans="1:6" s="216" customFormat="1" ht="12.75">
      <c r="A415" s="247"/>
      <c r="B415" s="286" t="s">
        <v>836</v>
      </c>
      <c r="C415" s="116"/>
      <c r="D415" s="286"/>
      <c r="E415" s="246"/>
      <c r="F415" s="246"/>
    </row>
    <row r="416" spans="1:6" s="216" customFormat="1" ht="246.75" customHeight="1">
      <c r="A416" s="247"/>
      <c r="B416" s="287" t="s">
        <v>835</v>
      </c>
      <c r="C416" s="116"/>
      <c r="D416" s="286"/>
      <c r="E416" s="246"/>
      <c r="F416" s="246"/>
    </row>
    <row r="417" spans="1:6" s="216" customFormat="1" ht="12.75">
      <c r="A417" s="268"/>
      <c r="B417" s="259"/>
      <c r="C417" s="213"/>
      <c r="D417" s="269"/>
      <c r="E417" s="215"/>
      <c r="F417" s="215"/>
    </row>
    <row r="418" spans="1:6" s="216" customFormat="1" ht="18" customHeight="1">
      <c r="A418" s="245" t="s">
        <v>850</v>
      </c>
      <c r="B418" s="45" t="s">
        <v>301</v>
      </c>
      <c r="C418" s="116" t="s">
        <v>225</v>
      </c>
      <c r="D418" s="286">
        <v>1</v>
      </c>
      <c r="E418" s="246">
        <v>0</v>
      </c>
      <c r="F418" s="246">
        <f>E418*D418</f>
        <v>0</v>
      </c>
    </row>
    <row r="419" spans="1:6" s="216" customFormat="1" ht="12.75">
      <c r="A419" s="247"/>
      <c r="B419" s="286" t="s">
        <v>355</v>
      </c>
      <c r="C419" s="116"/>
      <c r="D419" s="286"/>
      <c r="E419" s="246"/>
      <c r="F419" s="246"/>
    </row>
    <row r="420" spans="1:6" s="216" customFormat="1" ht="12.75">
      <c r="A420" s="247"/>
      <c r="B420" s="286" t="s">
        <v>839</v>
      </c>
      <c r="C420" s="116"/>
      <c r="D420" s="286"/>
      <c r="E420" s="246"/>
      <c r="F420" s="246"/>
    </row>
    <row r="421" spans="1:6" s="216" customFormat="1" ht="246.75" customHeight="1">
      <c r="A421" s="247"/>
      <c r="B421" s="287" t="s">
        <v>842</v>
      </c>
      <c r="C421" s="116"/>
      <c r="D421" s="286"/>
      <c r="E421" s="246"/>
      <c r="F421" s="246"/>
    </row>
    <row r="422" spans="1:6" s="216" customFormat="1" ht="12.75">
      <c r="A422" s="268"/>
      <c r="B422" s="259"/>
      <c r="C422" s="213"/>
      <c r="D422" s="269"/>
      <c r="E422" s="215"/>
      <c r="F422" s="215"/>
    </row>
    <row r="423" spans="1:6" s="216" customFormat="1" ht="18" customHeight="1">
      <c r="A423" s="245" t="s">
        <v>853</v>
      </c>
      <c r="B423" s="45" t="s">
        <v>301</v>
      </c>
      <c r="C423" s="116" t="s">
        <v>225</v>
      </c>
      <c r="D423" s="286">
        <v>2</v>
      </c>
      <c r="E423" s="246">
        <v>0</v>
      </c>
      <c r="F423" s="246">
        <f>E423*D423</f>
        <v>0</v>
      </c>
    </row>
    <row r="424" spans="1:6" s="216" customFormat="1" ht="12.75">
      <c r="A424" s="247"/>
      <c r="B424" s="286" t="s">
        <v>357</v>
      </c>
      <c r="C424" s="116"/>
      <c r="D424" s="286"/>
      <c r="E424" s="246"/>
      <c r="F424" s="246"/>
    </row>
    <row r="425" spans="1:6" s="216" customFormat="1" ht="12.75">
      <c r="A425" s="247"/>
      <c r="B425" s="286" t="s">
        <v>841</v>
      </c>
      <c r="C425" s="116"/>
      <c r="D425" s="286"/>
      <c r="E425" s="246"/>
      <c r="F425" s="246"/>
    </row>
    <row r="426" spans="1:6" s="216" customFormat="1" ht="257.25" customHeight="1">
      <c r="A426" s="247"/>
      <c r="B426" s="287" t="s">
        <v>1410</v>
      </c>
      <c r="C426" s="116"/>
      <c r="D426" s="286"/>
      <c r="E426" s="246"/>
      <c r="F426" s="246"/>
    </row>
    <row r="427" spans="1:6" s="216" customFormat="1" ht="12.75">
      <c r="A427" s="247"/>
      <c r="B427" s="286"/>
      <c r="C427" s="41"/>
      <c r="D427" s="41"/>
      <c r="E427" s="41"/>
      <c r="F427" s="41"/>
    </row>
    <row r="428" spans="1:6" s="41" customFormat="1" ht="18" customHeight="1">
      <c r="A428" s="245" t="s">
        <v>857</v>
      </c>
      <c r="B428" s="45" t="s">
        <v>301</v>
      </c>
      <c r="C428" s="116" t="s">
        <v>225</v>
      </c>
      <c r="D428" s="286">
        <v>1</v>
      </c>
      <c r="E428" s="246">
        <v>0</v>
      </c>
      <c r="F428" s="246">
        <f>E428*D428</f>
        <v>0</v>
      </c>
    </row>
    <row r="429" spans="1:6" s="41" customFormat="1" ht="12.75">
      <c r="A429" s="247"/>
      <c r="B429" s="286" t="s">
        <v>359</v>
      </c>
      <c r="C429" s="116"/>
      <c r="D429" s="286"/>
      <c r="E429" s="246"/>
      <c r="F429" s="246"/>
    </row>
    <row r="430" spans="1:6" s="41" customFormat="1" ht="12.75">
      <c r="A430" s="247"/>
      <c r="B430" s="286" t="s">
        <v>844</v>
      </c>
      <c r="C430" s="116"/>
      <c r="D430" s="286"/>
      <c r="E430" s="246"/>
      <c r="F430" s="246"/>
    </row>
    <row r="431" spans="1:6" s="41" customFormat="1" ht="324" customHeight="1">
      <c r="A431" s="245"/>
      <c r="B431" s="45" t="s">
        <v>2571</v>
      </c>
      <c r="C431" s="116"/>
      <c r="D431" s="286"/>
      <c r="E431" s="246"/>
      <c r="F431" s="246"/>
    </row>
    <row r="432" spans="1:6" s="216" customFormat="1" ht="12.75">
      <c r="A432" s="268"/>
      <c r="B432" s="269"/>
      <c r="C432" s="213"/>
      <c r="D432" s="269"/>
      <c r="E432" s="215"/>
      <c r="F432" s="215"/>
    </row>
    <row r="433" spans="1:6" s="216" customFormat="1" ht="18" customHeight="1">
      <c r="A433" s="245" t="s">
        <v>860</v>
      </c>
      <c r="B433" s="45" t="s">
        <v>301</v>
      </c>
      <c r="C433" s="116" t="s">
        <v>225</v>
      </c>
      <c r="D433" s="286">
        <v>1</v>
      </c>
      <c r="E433" s="246">
        <v>0</v>
      </c>
      <c r="F433" s="246">
        <f>E433*D433</f>
        <v>0</v>
      </c>
    </row>
    <row r="434" spans="1:6" s="216" customFormat="1" ht="12.75">
      <c r="A434" s="247"/>
      <c r="B434" s="286" t="s">
        <v>1880</v>
      </c>
      <c r="C434" s="116"/>
      <c r="D434" s="286"/>
      <c r="E434" s="246"/>
      <c r="F434" s="246"/>
    </row>
    <row r="435" spans="1:6" s="216" customFormat="1" ht="12.75">
      <c r="A435" s="247"/>
      <c r="B435" s="286" t="s">
        <v>846</v>
      </c>
      <c r="C435" s="116"/>
      <c r="D435" s="286"/>
      <c r="E435" s="246"/>
      <c r="F435" s="246"/>
    </row>
    <row r="436" spans="1:6" s="216" customFormat="1" ht="346.5" customHeight="1">
      <c r="A436" s="247"/>
      <c r="B436" s="287" t="s">
        <v>1883</v>
      </c>
      <c r="C436" s="116"/>
      <c r="D436" s="286"/>
      <c r="E436" s="246"/>
      <c r="F436" s="246"/>
    </row>
    <row r="437" spans="1:6" s="216" customFormat="1" ht="12.75">
      <c r="A437" s="268"/>
      <c r="B437" s="269"/>
      <c r="C437" s="213"/>
      <c r="D437" s="269"/>
      <c r="E437" s="215"/>
      <c r="F437" s="215"/>
    </row>
    <row r="438" spans="1:6" s="216" customFormat="1" ht="18" customHeight="1">
      <c r="A438" s="245" t="s">
        <v>863</v>
      </c>
      <c r="B438" s="45" t="s">
        <v>301</v>
      </c>
      <c r="C438" s="116" t="s">
        <v>225</v>
      </c>
      <c r="D438" s="286">
        <v>1</v>
      </c>
      <c r="E438" s="246">
        <v>0</v>
      </c>
      <c r="F438" s="246">
        <f>E438*D438</f>
        <v>0</v>
      </c>
    </row>
    <row r="439" spans="1:6" s="216" customFormat="1" ht="12.75">
      <c r="A439" s="247"/>
      <c r="B439" s="286" t="s">
        <v>848</v>
      </c>
      <c r="C439" s="116"/>
      <c r="D439" s="286"/>
      <c r="E439" s="246"/>
      <c r="F439" s="246"/>
    </row>
    <row r="440" spans="1:6" s="216" customFormat="1" ht="12.75">
      <c r="A440" s="247"/>
      <c r="B440" s="286" t="s">
        <v>849</v>
      </c>
      <c r="C440" s="116"/>
      <c r="D440" s="286"/>
      <c r="E440" s="246"/>
      <c r="F440" s="246"/>
    </row>
    <row r="441" spans="1:6" s="216" customFormat="1" ht="267.75">
      <c r="A441" s="245"/>
      <c r="B441" s="45" t="s">
        <v>1388</v>
      </c>
      <c r="C441" s="116"/>
      <c r="D441" s="286"/>
      <c r="E441" s="246"/>
      <c r="F441" s="246"/>
    </row>
    <row r="442" spans="1:6" s="216" customFormat="1" ht="12.75">
      <c r="A442" s="268"/>
      <c r="B442" s="259"/>
      <c r="C442" s="213"/>
      <c r="D442" s="269"/>
      <c r="E442" s="215"/>
      <c r="F442" s="215"/>
    </row>
    <row r="443" spans="1:6" s="216" customFormat="1" ht="18" customHeight="1">
      <c r="A443" s="245" t="s">
        <v>866</v>
      </c>
      <c r="B443" s="45" t="s">
        <v>301</v>
      </c>
      <c r="C443" s="116" t="s">
        <v>225</v>
      </c>
      <c r="D443" s="286">
        <v>1</v>
      </c>
      <c r="E443" s="246">
        <v>0</v>
      </c>
      <c r="F443" s="246">
        <f>E443*D443</f>
        <v>0</v>
      </c>
    </row>
    <row r="444" spans="1:6" s="216" customFormat="1" ht="12.75">
      <c r="A444" s="247"/>
      <c r="B444" s="286" t="s">
        <v>852</v>
      </c>
      <c r="C444" s="116"/>
      <c r="D444" s="286"/>
      <c r="E444" s="246"/>
      <c r="F444" s="246"/>
    </row>
    <row r="445" spans="1:6" s="216" customFormat="1" ht="12.75">
      <c r="A445" s="247"/>
      <c r="B445" s="286" t="s">
        <v>831</v>
      </c>
      <c r="C445" s="116"/>
      <c r="D445" s="286"/>
      <c r="E445" s="246"/>
      <c r="F445" s="246"/>
    </row>
    <row r="446" spans="1:6" s="216" customFormat="1" ht="322.5" customHeight="1">
      <c r="A446" s="247"/>
      <c r="B446" s="287" t="s">
        <v>856</v>
      </c>
      <c r="C446" s="116"/>
      <c r="D446" s="286"/>
      <c r="E446" s="246"/>
      <c r="F446" s="246"/>
    </row>
    <row r="447" spans="1:6" s="216" customFormat="1" ht="12.75">
      <c r="A447" s="268"/>
      <c r="B447" s="259"/>
      <c r="C447" s="213"/>
      <c r="D447" s="269"/>
      <c r="E447" s="215"/>
      <c r="F447" s="215"/>
    </row>
    <row r="448" spans="1:6" s="216" customFormat="1" ht="18" customHeight="1">
      <c r="A448" s="245" t="s">
        <v>868</v>
      </c>
      <c r="B448" s="45" t="s">
        <v>301</v>
      </c>
      <c r="C448" s="116" t="s">
        <v>225</v>
      </c>
      <c r="D448" s="286">
        <v>1</v>
      </c>
      <c r="E448" s="246">
        <v>0</v>
      </c>
      <c r="F448" s="246">
        <f>E448*D448</f>
        <v>0</v>
      </c>
    </row>
    <row r="449" spans="1:6" s="216" customFormat="1" ht="12.75">
      <c r="A449" s="247"/>
      <c r="B449" s="286" t="s">
        <v>854</v>
      </c>
      <c r="C449" s="116"/>
      <c r="D449" s="286"/>
      <c r="E449" s="246"/>
      <c r="F449" s="246"/>
    </row>
    <row r="450" spans="1:6" s="216" customFormat="1" ht="12.75">
      <c r="A450" s="247"/>
      <c r="B450" s="286" t="s">
        <v>855</v>
      </c>
      <c r="C450" s="116"/>
      <c r="D450" s="286"/>
      <c r="E450" s="246"/>
      <c r="F450" s="246"/>
    </row>
    <row r="451" spans="1:6" s="216" customFormat="1" ht="351" customHeight="1">
      <c r="A451" s="247"/>
      <c r="B451" s="287" t="s">
        <v>2416</v>
      </c>
      <c r="C451" s="116"/>
      <c r="D451" s="286"/>
      <c r="E451" s="246"/>
      <c r="F451" s="246"/>
    </row>
    <row r="452" spans="1:6" s="216" customFormat="1" ht="12.75">
      <c r="A452" s="268"/>
      <c r="B452" s="259"/>
      <c r="C452" s="213"/>
      <c r="D452" s="269"/>
      <c r="E452" s="215"/>
      <c r="F452" s="215"/>
    </row>
    <row r="453" spans="1:6" s="216" customFormat="1" ht="18" customHeight="1">
      <c r="A453" s="245" t="s">
        <v>870</v>
      </c>
      <c r="B453" s="45" t="s">
        <v>301</v>
      </c>
      <c r="C453" s="116" t="s">
        <v>225</v>
      </c>
      <c r="D453" s="286">
        <v>1</v>
      </c>
      <c r="E453" s="246">
        <v>0</v>
      </c>
      <c r="F453" s="246">
        <f>E453*D453</f>
        <v>0</v>
      </c>
    </row>
    <row r="454" spans="1:6" s="216" customFormat="1" ht="12.75">
      <c r="A454" s="247"/>
      <c r="B454" s="286" t="s">
        <v>858</v>
      </c>
      <c r="C454" s="116"/>
      <c r="D454" s="286"/>
      <c r="E454" s="246"/>
      <c r="F454" s="246"/>
    </row>
    <row r="455" spans="1:6" s="216" customFormat="1" ht="12.75">
      <c r="A455" s="247"/>
      <c r="B455" s="286" t="s">
        <v>348</v>
      </c>
      <c r="C455" s="116"/>
      <c r="D455" s="286"/>
      <c r="E455" s="246"/>
      <c r="F455" s="246"/>
    </row>
    <row r="456" spans="1:6" s="216" customFormat="1" ht="261" customHeight="1">
      <c r="A456" s="247"/>
      <c r="B456" s="287" t="s">
        <v>859</v>
      </c>
      <c r="C456" s="116"/>
      <c r="D456" s="286"/>
      <c r="E456" s="246"/>
      <c r="F456" s="246"/>
    </row>
    <row r="457" spans="1:6" s="216" customFormat="1" ht="12.75">
      <c r="A457" s="268"/>
      <c r="B457" s="259"/>
      <c r="C457" s="213"/>
      <c r="D457" s="269"/>
      <c r="E457" s="215"/>
      <c r="F457" s="215"/>
    </row>
    <row r="458" spans="1:6" s="216" customFormat="1" ht="18" customHeight="1">
      <c r="A458" s="245" t="s">
        <v>871</v>
      </c>
      <c r="B458" s="45" t="s">
        <v>301</v>
      </c>
      <c r="C458" s="116" t="s">
        <v>225</v>
      </c>
      <c r="D458" s="286">
        <v>1</v>
      </c>
      <c r="E458" s="246">
        <v>0</v>
      </c>
      <c r="F458" s="246">
        <f>E458*D458</f>
        <v>0</v>
      </c>
    </row>
    <row r="459" spans="1:6" s="216" customFormat="1" ht="12.75">
      <c r="A459" s="247"/>
      <c r="B459" s="286" t="s">
        <v>861</v>
      </c>
      <c r="C459" s="116"/>
      <c r="D459" s="286"/>
      <c r="E459" s="246"/>
      <c r="F459" s="246"/>
    </row>
    <row r="460" spans="1:6" s="216" customFormat="1" ht="12.75">
      <c r="A460" s="247"/>
      <c r="B460" s="286" t="s">
        <v>351</v>
      </c>
      <c r="C460" s="116"/>
      <c r="D460" s="286"/>
      <c r="E460" s="246"/>
      <c r="F460" s="246"/>
    </row>
    <row r="461" spans="1:6" s="216" customFormat="1" ht="311.25" customHeight="1">
      <c r="A461" s="247"/>
      <c r="B461" s="287" t="s">
        <v>862</v>
      </c>
      <c r="C461" s="116"/>
      <c r="D461" s="286"/>
      <c r="E461" s="246"/>
      <c r="F461" s="246"/>
    </row>
    <row r="462" spans="1:6" s="216" customFormat="1" ht="12.75">
      <c r="A462" s="268"/>
      <c r="B462" s="259"/>
      <c r="C462" s="213"/>
      <c r="D462" s="269"/>
      <c r="E462" s="215"/>
      <c r="F462" s="215"/>
    </row>
    <row r="463" spans="1:6" s="216" customFormat="1" ht="18" customHeight="1">
      <c r="A463" s="245" t="s">
        <v>872</v>
      </c>
      <c r="B463" s="45" t="s">
        <v>301</v>
      </c>
      <c r="C463" s="116" t="s">
        <v>225</v>
      </c>
      <c r="D463" s="286">
        <v>2</v>
      </c>
      <c r="E463" s="246">
        <v>0</v>
      </c>
      <c r="F463" s="246">
        <f>E463*D463</f>
        <v>0</v>
      </c>
    </row>
    <row r="464" spans="1:6" s="216" customFormat="1" ht="12.75">
      <c r="A464" s="247"/>
      <c r="B464" s="286" t="s">
        <v>864</v>
      </c>
      <c r="C464" s="116"/>
      <c r="D464" s="286"/>
      <c r="E464" s="246"/>
      <c r="F464" s="246"/>
    </row>
    <row r="465" spans="1:6" s="216" customFormat="1" ht="12.75">
      <c r="A465" s="247"/>
      <c r="B465" s="286" t="s">
        <v>865</v>
      </c>
      <c r="C465" s="116"/>
      <c r="D465" s="286"/>
      <c r="E465" s="246"/>
      <c r="F465" s="246"/>
    </row>
    <row r="466" spans="1:6" s="216" customFormat="1" ht="310.5" customHeight="1">
      <c r="A466" s="247"/>
      <c r="B466" s="287" t="s">
        <v>2417</v>
      </c>
      <c r="C466" s="116"/>
      <c r="D466" s="286"/>
      <c r="E466" s="246"/>
      <c r="F466" s="246"/>
    </row>
    <row r="467" spans="1:6" s="216" customFormat="1" ht="12.75">
      <c r="A467" s="268"/>
      <c r="B467" s="259"/>
      <c r="C467" s="213"/>
      <c r="D467" s="269"/>
      <c r="E467" s="215"/>
      <c r="F467" s="215"/>
    </row>
    <row r="468" spans="1:6" s="216" customFormat="1" ht="18" customHeight="1">
      <c r="A468" s="245" t="s">
        <v>873</v>
      </c>
      <c r="B468" s="45" t="s">
        <v>301</v>
      </c>
      <c r="C468" s="116" t="s">
        <v>225</v>
      </c>
      <c r="D468" s="286">
        <v>2</v>
      </c>
      <c r="E468" s="246">
        <v>0</v>
      </c>
      <c r="F468" s="246">
        <f>E468*D468</f>
        <v>0</v>
      </c>
    </row>
    <row r="469" spans="1:6" s="216" customFormat="1" ht="12.75">
      <c r="A469" s="247"/>
      <c r="B469" s="286" t="s">
        <v>867</v>
      </c>
      <c r="C469" s="116"/>
      <c r="D469" s="286"/>
      <c r="E469" s="246"/>
      <c r="F469" s="246"/>
    </row>
    <row r="470" spans="1:6" s="216" customFormat="1" ht="12.75">
      <c r="A470" s="247"/>
      <c r="B470" s="286" t="s">
        <v>865</v>
      </c>
      <c r="C470" s="116"/>
      <c r="D470" s="286"/>
      <c r="E470" s="246"/>
      <c r="F470" s="246"/>
    </row>
    <row r="471" spans="1:6" s="216" customFormat="1" ht="309" customHeight="1">
      <c r="A471" s="247"/>
      <c r="B471" s="287" t="s">
        <v>2418</v>
      </c>
      <c r="C471" s="116"/>
      <c r="D471" s="286"/>
      <c r="E471" s="246"/>
      <c r="F471" s="246"/>
    </row>
    <row r="472" spans="1:6" s="216" customFormat="1" ht="12.75">
      <c r="A472" s="268"/>
      <c r="B472" s="259"/>
      <c r="C472" s="213"/>
      <c r="D472" s="269"/>
      <c r="E472" s="215"/>
      <c r="F472" s="215"/>
    </row>
    <row r="473" spans="1:6" s="216" customFormat="1" ht="18" customHeight="1">
      <c r="A473" s="245" t="s">
        <v>874</v>
      </c>
      <c r="B473" s="45" t="s">
        <v>301</v>
      </c>
      <c r="C473" s="116" t="s">
        <v>225</v>
      </c>
      <c r="D473" s="286">
        <v>1</v>
      </c>
      <c r="E473" s="246">
        <v>0</v>
      </c>
      <c r="F473" s="246">
        <f>E473*D473</f>
        <v>0</v>
      </c>
    </row>
    <row r="474" spans="1:6" s="216" customFormat="1" ht="12.75">
      <c r="A474" s="247"/>
      <c r="B474" s="286" t="s">
        <v>1430</v>
      </c>
      <c r="C474" s="116"/>
      <c r="D474" s="286"/>
      <c r="E474" s="246"/>
      <c r="F474" s="246"/>
    </row>
    <row r="475" spans="1:6" s="216" customFormat="1" ht="12.75">
      <c r="A475" s="247"/>
      <c r="B475" s="286" t="s">
        <v>348</v>
      </c>
      <c r="C475" s="116"/>
      <c r="D475" s="286"/>
      <c r="E475" s="246"/>
      <c r="F475" s="246"/>
    </row>
    <row r="476" spans="1:6" s="216" customFormat="1" ht="272.25" customHeight="1">
      <c r="A476" s="247"/>
      <c r="B476" s="287" t="s">
        <v>1431</v>
      </c>
      <c r="C476" s="116"/>
      <c r="D476" s="286"/>
      <c r="E476" s="246"/>
      <c r="F476" s="246"/>
    </row>
    <row r="477" spans="1:6" s="216" customFormat="1" ht="12.75">
      <c r="A477" s="268"/>
      <c r="B477" s="259"/>
      <c r="C477" s="213"/>
      <c r="D477" s="269"/>
      <c r="E477" s="215"/>
      <c r="F477" s="215"/>
    </row>
    <row r="478" spans="1:6" s="216" customFormat="1" ht="18" customHeight="1">
      <c r="A478" s="245" t="s">
        <v>1389</v>
      </c>
      <c r="B478" s="45" t="s">
        <v>301</v>
      </c>
      <c r="C478" s="116" t="s">
        <v>225</v>
      </c>
      <c r="D478" s="286">
        <v>2</v>
      </c>
      <c r="E478" s="246">
        <v>0</v>
      </c>
      <c r="F478" s="246">
        <f>E478*D478</f>
        <v>0</v>
      </c>
    </row>
    <row r="479" spans="1:6" s="216" customFormat="1" ht="12.75">
      <c r="A479" s="247"/>
      <c r="B479" s="286" t="s">
        <v>869</v>
      </c>
      <c r="C479" s="116"/>
      <c r="D479" s="286"/>
      <c r="E479" s="246"/>
      <c r="F479" s="246"/>
    </row>
    <row r="480" spans="1:6" s="216" customFormat="1" ht="12.75">
      <c r="A480" s="247"/>
      <c r="B480" s="286" t="s">
        <v>351</v>
      </c>
      <c r="C480" s="116"/>
      <c r="D480" s="286"/>
      <c r="E480" s="246"/>
      <c r="F480" s="246"/>
    </row>
    <row r="481" spans="1:6" s="216" customFormat="1" ht="261" customHeight="1">
      <c r="A481" s="247"/>
      <c r="B481" s="287" t="s">
        <v>859</v>
      </c>
      <c r="C481" s="116"/>
      <c r="D481" s="286"/>
      <c r="E481" s="246"/>
      <c r="F481" s="246"/>
    </row>
    <row r="482" spans="1:6" s="216" customFormat="1" ht="12.75">
      <c r="A482" s="268"/>
      <c r="B482" s="269"/>
    </row>
    <row r="483" spans="1:6" s="216" customFormat="1" ht="18" customHeight="1">
      <c r="A483" s="572" t="s">
        <v>1390</v>
      </c>
      <c r="B483" s="573" t="s">
        <v>301</v>
      </c>
      <c r="C483" s="574" t="s">
        <v>225</v>
      </c>
      <c r="D483" s="651">
        <v>2</v>
      </c>
      <c r="E483" s="576">
        <v>0</v>
      </c>
      <c r="F483" s="576">
        <f>E483*D483</f>
        <v>0</v>
      </c>
    </row>
    <row r="484" spans="1:6" s="216" customFormat="1" ht="12.75">
      <c r="A484" s="652"/>
      <c r="B484" s="651" t="s">
        <v>1418</v>
      </c>
      <c r="C484" s="574"/>
      <c r="D484" s="651"/>
      <c r="E484" s="576"/>
      <c r="F484" s="576"/>
    </row>
    <row r="485" spans="1:6" s="216" customFormat="1" ht="12.75">
      <c r="A485" s="652"/>
      <c r="B485" s="654" t="s">
        <v>1417</v>
      </c>
      <c r="C485" s="574"/>
      <c r="D485" s="651"/>
      <c r="E485" s="576"/>
      <c r="F485" s="576"/>
    </row>
    <row r="486" spans="1:6" s="216" customFormat="1" ht="364.5" customHeight="1">
      <c r="A486" s="572"/>
      <c r="B486" s="654" t="s">
        <v>2570</v>
      </c>
      <c r="C486" s="574"/>
      <c r="D486" s="651"/>
      <c r="E486" s="576"/>
      <c r="F486" s="576"/>
    </row>
    <row r="487" spans="1:6" s="216" customFormat="1" ht="12.75">
      <c r="A487" s="268"/>
      <c r="B487" s="269"/>
      <c r="C487" s="213"/>
      <c r="D487" s="269"/>
      <c r="E487" s="215"/>
      <c r="F487" s="215"/>
    </row>
    <row r="488" spans="1:6" s="216" customFormat="1" ht="18" customHeight="1">
      <c r="A488" s="245" t="s">
        <v>1391</v>
      </c>
      <c r="B488" s="45" t="s">
        <v>301</v>
      </c>
      <c r="C488" s="116" t="s">
        <v>225</v>
      </c>
      <c r="D488" s="286">
        <v>7</v>
      </c>
      <c r="E488" s="246">
        <v>0</v>
      </c>
      <c r="F488" s="246">
        <f>E488*D488</f>
        <v>0</v>
      </c>
    </row>
    <row r="489" spans="1:6" s="216" customFormat="1" ht="12.75">
      <c r="A489" s="247"/>
      <c r="B489" s="286" t="s">
        <v>1411</v>
      </c>
      <c r="C489" s="116"/>
      <c r="D489" s="286"/>
      <c r="E489" s="246"/>
      <c r="F489" s="246"/>
    </row>
    <row r="490" spans="1:6" s="216" customFormat="1" ht="12.75">
      <c r="A490" s="247"/>
      <c r="B490" s="286" t="s">
        <v>353</v>
      </c>
      <c r="C490" s="116"/>
      <c r="D490" s="286"/>
      <c r="E490" s="246"/>
      <c r="F490" s="246"/>
    </row>
    <row r="491" spans="1:6" s="216" customFormat="1" ht="273" customHeight="1">
      <c r="A491" s="247"/>
      <c r="B491" s="287" t="s">
        <v>2415</v>
      </c>
      <c r="C491" s="116"/>
      <c r="D491" s="286"/>
      <c r="E491" s="246"/>
      <c r="F491" s="246"/>
    </row>
    <row r="492" spans="1:6" s="216" customFormat="1" ht="12.75">
      <c r="A492" s="268"/>
      <c r="B492" s="269"/>
      <c r="C492" s="213"/>
      <c r="D492" s="269"/>
      <c r="E492" s="215"/>
      <c r="F492" s="215"/>
    </row>
    <row r="493" spans="1:6" s="216" customFormat="1" ht="18" customHeight="1">
      <c r="A493" s="245" t="s">
        <v>1419</v>
      </c>
      <c r="B493" s="45" t="s">
        <v>301</v>
      </c>
      <c r="C493" s="116" t="s">
        <v>225</v>
      </c>
      <c r="D493" s="286">
        <v>2</v>
      </c>
      <c r="E493" s="246">
        <v>0</v>
      </c>
      <c r="F493" s="246">
        <f>E493*D493</f>
        <v>0</v>
      </c>
    </row>
    <row r="494" spans="1:6" s="216" customFormat="1" ht="12.75">
      <c r="A494" s="247"/>
      <c r="B494" s="286" t="s">
        <v>1412</v>
      </c>
      <c r="C494" s="116"/>
      <c r="D494" s="286"/>
      <c r="E494" s="246"/>
      <c r="F494" s="246"/>
    </row>
    <row r="495" spans="1:6" s="216" customFormat="1" ht="12.75">
      <c r="A495" s="247"/>
      <c r="B495" s="286" t="s">
        <v>841</v>
      </c>
      <c r="C495" s="116"/>
      <c r="D495" s="286"/>
      <c r="E495" s="246"/>
      <c r="F495" s="246"/>
    </row>
    <row r="496" spans="1:6" s="216" customFormat="1" ht="273" customHeight="1">
      <c r="A496" s="247"/>
      <c r="B496" s="287" t="s">
        <v>1413</v>
      </c>
      <c r="C496" s="116"/>
      <c r="D496" s="286"/>
      <c r="E496" s="246"/>
      <c r="F496" s="246"/>
    </row>
    <row r="497" spans="1:6" s="216" customFormat="1" ht="12.75">
      <c r="A497" s="268"/>
      <c r="B497" s="269"/>
      <c r="C497" s="213"/>
      <c r="D497" s="269"/>
      <c r="E497" s="215"/>
      <c r="F497" s="215"/>
    </row>
    <row r="498" spans="1:6" s="216" customFormat="1" ht="18" customHeight="1">
      <c r="A498" s="245" t="s">
        <v>1420</v>
      </c>
      <c r="B498" s="45" t="s">
        <v>301</v>
      </c>
      <c r="C498" s="116" t="s">
        <v>225</v>
      </c>
      <c r="D498" s="286">
        <v>1</v>
      </c>
      <c r="E498" s="246">
        <v>0</v>
      </c>
      <c r="F498" s="246">
        <f>E498*D498</f>
        <v>0</v>
      </c>
    </row>
    <row r="499" spans="1:6" s="216" customFormat="1" ht="12.75">
      <c r="A499" s="247"/>
      <c r="B499" s="286" t="s">
        <v>1414</v>
      </c>
      <c r="C499" s="116"/>
      <c r="D499" s="286"/>
      <c r="E499" s="246"/>
      <c r="F499" s="246"/>
    </row>
    <row r="500" spans="1:6" s="216" customFormat="1" ht="12.75">
      <c r="A500" s="247"/>
      <c r="B500" s="286" t="s">
        <v>1415</v>
      </c>
      <c r="C500" s="116"/>
      <c r="D500" s="286"/>
      <c r="E500" s="246"/>
      <c r="F500" s="246"/>
    </row>
    <row r="501" spans="1:6" s="216" customFormat="1" ht="261.75" customHeight="1">
      <c r="A501" s="247"/>
      <c r="B501" s="287" t="s">
        <v>1416</v>
      </c>
      <c r="C501" s="116"/>
      <c r="D501" s="286"/>
      <c r="E501" s="246"/>
      <c r="F501" s="246"/>
    </row>
    <row r="502" spans="1:6" s="41" customFormat="1" ht="12.75">
      <c r="A502" s="247"/>
      <c r="B502" s="286"/>
      <c r="C502" s="116"/>
      <c r="D502" s="286"/>
      <c r="E502" s="246"/>
      <c r="F502" s="246"/>
    </row>
    <row r="503" spans="1:6" s="41" customFormat="1" ht="18" customHeight="1">
      <c r="A503" s="572" t="s">
        <v>1421</v>
      </c>
      <c r="B503" s="573" t="s">
        <v>301</v>
      </c>
      <c r="C503" s="574" t="s">
        <v>225</v>
      </c>
      <c r="D503" s="651">
        <v>1</v>
      </c>
      <c r="E503" s="576">
        <v>0</v>
      </c>
      <c r="F503" s="576">
        <f>E503*D503</f>
        <v>0</v>
      </c>
    </row>
    <row r="504" spans="1:6" s="41" customFormat="1" ht="12.75">
      <c r="A504" s="652"/>
      <c r="B504" s="651" t="s">
        <v>1881</v>
      </c>
      <c r="C504" s="574"/>
      <c r="D504" s="651"/>
      <c r="E504" s="576"/>
      <c r="F504" s="576"/>
    </row>
    <row r="505" spans="1:6" s="41" customFormat="1" ht="12.75">
      <c r="A505" s="572"/>
      <c r="B505" s="573" t="s">
        <v>1882</v>
      </c>
      <c r="C505" s="574"/>
      <c r="D505" s="651"/>
      <c r="E505" s="576"/>
      <c r="F505" s="576"/>
    </row>
    <row r="506" spans="1:6" s="41" customFormat="1" ht="348" customHeight="1">
      <c r="A506" s="652"/>
      <c r="B506" s="654" t="s">
        <v>2572</v>
      </c>
      <c r="C506" s="653"/>
      <c r="D506" s="653"/>
      <c r="E506" s="653"/>
      <c r="F506" s="653"/>
    </row>
    <row r="507" spans="1:6" s="216" customFormat="1" ht="12.75">
      <c r="A507" s="268"/>
      <c r="B507" s="259"/>
      <c r="C507" s="213"/>
      <c r="D507" s="269"/>
      <c r="E507" s="215"/>
      <c r="F507" s="215"/>
    </row>
    <row r="508" spans="1:6" s="216" customFormat="1" ht="18" customHeight="1">
      <c r="A508" s="245" t="s">
        <v>1422</v>
      </c>
      <c r="B508" s="45" t="s">
        <v>301</v>
      </c>
      <c r="C508" s="116" t="s">
        <v>225</v>
      </c>
      <c r="D508" s="286">
        <v>1</v>
      </c>
      <c r="E508" s="246">
        <v>0</v>
      </c>
      <c r="F508" s="246">
        <f>E508*D508</f>
        <v>0</v>
      </c>
    </row>
    <row r="509" spans="1:6" s="216" customFormat="1" ht="12.75">
      <c r="A509" s="247"/>
      <c r="B509" s="286" t="s">
        <v>2419</v>
      </c>
      <c r="C509" s="116"/>
      <c r="D509" s="286"/>
      <c r="E509" s="246"/>
      <c r="F509" s="246"/>
    </row>
    <row r="510" spans="1:6" s="216" customFormat="1" ht="12.75">
      <c r="A510" s="247"/>
      <c r="B510" s="286" t="s">
        <v>2420</v>
      </c>
      <c r="C510" s="116"/>
      <c r="D510" s="286"/>
      <c r="E510" s="246"/>
      <c r="F510" s="246"/>
    </row>
    <row r="511" spans="1:6" s="216" customFormat="1" ht="326.25" customHeight="1">
      <c r="A511" s="247"/>
      <c r="B511" s="287" t="s">
        <v>2575</v>
      </c>
      <c r="C511" s="116"/>
      <c r="D511" s="286"/>
      <c r="E511" s="246"/>
      <c r="F511" s="246"/>
    </row>
    <row r="512" spans="1:6" s="216" customFormat="1" ht="12.75" customHeight="1">
      <c r="A512" s="247"/>
      <c r="B512" s="287"/>
      <c r="C512" s="116"/>
      <c r="D512" s="286"/>
      <c r="E512" s="246"/>
      <c r="F512" s="246"/>
    </row>
    <row r="513" spans="1:6" s="216" customFormat="1" ht="18" customHeight="1">
      <c r="A513" s="245" t="s">
        <v>1422</v>
      </c>
      <c r="B513" s="45" t="s">
        <v>301</v>
      </c>
      <c r="C513" s="116" t="s">
        <v>225</v>
      </c>
      <c r="D513" s="286">
        <v>1</v>
      </c>
      <c r="E513" s="246">
        <v>0</v>
      </c>
      <c r="F513" s="246">
        <f>E513*D513</f>
        <v>0</v>
      </c>
    </row>
    <row r="514" spans="1:6" s="216" customFormat="1" ht="12.75">
      <c r="A514" s="247"/>
      <c r="B514" s="286" t="s">
        <v>2573</v>
      </c>
      <c r="C514" s="116"/>
      <c r="D514" s="286"/>
      <c r="E514" s="246"/>
      <c r="F514" s="246"/>
    </row>
    <row r="515" spans="1:6" s="216" customFormat="1" ht="12.75">
      <c r="A515" s="247"/>
      <c r="B515" s="286" t="s">
        <v>2574</v>
      </c>
      <c r="C515" s="116"/>
      <c r="D515" s="286"/>
      <c r="E515" s="246"/>
      <c r="F515" s="246"/>
    </row>
    <row r="516" spans="1:6" s="216" customFormat="1" ht="336.75" customHeight="1">
      <c r="A516" s="247"/>
      <c r="B516" s="287" t="s">
        <v>2576</v>
      </c>
      <c r="C516" s="116"/>
      <c r="D516" s="286"/>
      <c r="E516" s="246"/>
      <c r="F516" s="246"/>
    </row>
    <row r="517" spans="1:6" s="216" customFormat="1" ht="12.75" customHeight="1">
      <c r="A517" s="247"/>
      <c r="B517" s="287"/>
      <c r="C517" s="116"/>
      <c r="D517" s="286"/>
      <c r="E517" s="246"/>
      <c r="F517" s="246"/>
    </row>
    <row r="518" spans="1:6" s="216" customFormat="1" ht="13.5" thickBot="1">
      <c r="A518" s="268"/>
      <c r="B518" s="259"/>
      <c r="C518" s="213"/>
      <c r="D518" s="214"/>
      <c r="E518" s="215"/>
      <c r="F518" s="215"/>
    </row>
    <row r="519" spans="1:6" s="24" customFormat="1" ht="17.25" thickBot="1">
      <c r="A519" s="84"/>
      <c r="B519" s="85" t="s">
        <v>377</v>
      </c>
      <c r="C519" s="100"/>
      <c r="D519" s="101"/>
      <c r="E519" s="102"/>
      <c r="F519" s="102">
        <f>SUM(F26:F518)</f>
        <v>0</v>
      </c>
    </row>
    <row r="520" spans="1:6" ht="17.25" thickTop="1"/>
  </sheetData>
  <sheetProtection selectLockedCells="1" selectUnlockedCells="1"/>
  <mergeCells count="11">
    <mergeCell ref="B20:E20"/>
    <mergeCell ref="A13:F13"/>
    <mergeCell ref="A15:F15"/>
    <mergeCell ref="A18:F18"/>
    <mergeCell ref="A4:F4"/>
    <mergeCell ref="A5:F5"/>
    <mergeCell ref="A6:F6"/>
    <mergeCell ref="A8:F8"/>
    <mergeCell ref="A9:F9"/>
    <mergeCell ref="A11:F11"/>
    <mergeCell ref="A16:F16"/>
  </mergeCells>
  <pageMargins left="0.78740157480314965" right="0.39370078740157483" top="0.98425196850393704" bottom="0.78740157480314965" header="0.51181102362204722" footer="0.51181102362204722"/>
  <pageSetup paperSize="9" scale="50" firstPageNumber="0" orientation="portrait" r:id="rId1"/>
  <headerFooter alignWithMargins="0">
    <oddHeader>&amp;L&amp;"Calibri,Krepko"&amp;9&amp;UObjekt: Večnamenska športna dvorana
Prežihova 1, 9520 Gornja Radgona&amp;R&amp;9POPIS OBRTNIŠKIH DEL
B/4.0 STAVBNO POHIŠTVO</oddHeader>
    <oddFooter>&amp;LRekonstrukcija - OBSTOJEČI OBJEKT&amp;R&amp;P</oddFooter>
  </headerFooter>
  <rowBreaks count="4" manualBreakCount="4">
    <brk id="21" max="9" man="1"/>
    <brk id="37" max="9" man="1"/>
    <brk id="505" max="9" man="1"/>
    <brk id="511" max="9" man="1"/>
  </rowBreaks>
  <colBreaks count="1" manualBreakCount="1">
    <brk id="6" max="511"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620AB-E54D-47A7-B3FA-A4BE1C2E0D06}">
  <dimension ref="A1:J30"/>
  <sheetViews>
    <sheetView view="pageBreakPreview" zoomScaleSheetLayoutView="100" workbookViewId="0">
      <selection activeCell="E25" sqref="E25"/>
    </sheetView>
  </sheetViews>
  <sheetFormatPr defaultRowHeight="16.5"/>
  <cols>
    <col min="1" max="1" width="7.140625" style="47" customWidth="1"/>
    <col min="2" max="2" width="39.42578125" style="47" customWidth="1"/>
    <col min="3" max="3" width="8.28515625" style="1" customWidth="1"/>
    <col min="4" max="4" width="9.7109375" style="1" customWidth="1"/>
    <col min="5" max="5" width="12.42578125" style="1" customWidth="1"/>
    <col min="6" max="6" width="13.28515625" style="1" customWidth="1"/>
    <col min="7" max="7" width="9.140625" style="1" hidden="1" customWidth="1"/>
    <col min="8" max="8" width="32.85546875" style="1" hidden="1" customWidth="1"/>
    <col min="9" max="9" width="18.85546875" style="1" hidden="1" customWidth="1"/>
    <col min="10" max="10" width="9.140625" style="1" hidden="1" customWidth="1"/>
    <col min="11" max="11" width="9.140625" style="1"/>
    <col min="12" max="12" width="7.140625" style="1" customWidth="1"/>
    <col min="13" max="256" width="9.140625" style="1"/>
    <col min="257" max="257" width="7.140625" style="1" customWidth="1"/>
    <col min="258" max="258" width="39.42578125" style="1" customWidth="1"/>
    <col min="259" max="259" width="8.28515625" style="1" customWidth="1"/>
    <col min="260" max="260" width="9.7109375" style="1" customWidth="1"/>
    <col min="261" max="261" width="12.42578125" style="1" customWidth="1"/>
    <col min="262" max="262" width="13.28515625" style="1" customWidth="1"/>
    <col min="263" max="267" width="9.140625" style="1"/>
    <col min="268" max="268" width="7.140625" style="1" customWidth="1"/>
    <col min="269" max="512" width="9.140625" style="1"/>
    <col min="513" max="513" width="7.140625" style="1" customWidth="1"/>
    <col min="514" max="514" width="39.42578125" style="1" customWidth="1"/>
    <col min="515" max="515" width="8.28515625" style="1" customWidth="1"/>
    <col min="516" max="516" width="9.7109375" style="1" customWidth="1"/>
    <col min="517" max="517" width="12.42578125" style="1" customWidth="1"/>
    <col min="518" max="518" width="13.28515625" style="1" customWidth="1"/>
    <col min="519" max="523" width="9.140625" style="1"/>
    <col min="524" max="524" width="7.140625" style="1" customWidth="1"/>
    <col min="525" max="768" width="9.140625" style="1"/>
    <col min="769" max="769" width="7.140625" style="1" customWidth="1"/>
    <col min="770" max="770" width="39.42578125" style="1" customWidth="1"/>
    <col min="771" max="771" width="8.28515625" style="1" customWidth="1"/>
    <col min="772" max="772" width="9.7109375" style="1" customWidth="1"/>
    <col min="773" max="773" width="12.42578125" style="1" customWidth="1"/>
    <col min="774" max="774" width="13.28515625" style="1" customWidth="1"/>
    <col min="775" max="779" width="9.140625" style="1"/>
    <col min="780" max="780" width="7.140625" style="1" customWidth="1"/>
    <col min="781" max="1024" width="9.140625" style="1"/>
    <col min="1025" max="1025" width="7.140625" style="1" customWidth="1"/>
    <col min="1026" max="1026" width="39.42578125" style="1" customWidth="1"/>
    <col min="1027" max="1027" width="8.28515625" style="1" customWidth="1"/>
    <col min="1028" max="1028" width="9.7109375" style="1" customWidth="1"/>
    <col min="1029" max="1029" width="12.42578125" style="1" customWidth="1"/>
    <col min="1030" max="1030" width="13.28515625" style="1" customWidth="1"/>
    <col min="1031" max="1035" width="9.140625" style="1"/>
    <col min="1036" max="1036" width="7.140625" style="1" customWidth="1"/>
    <col min="1037" max="1280" width="9.140625" style="1"/>
    <col min="1281" max="1281" width="7.140625" style="1" customWidth="1"/>
    <col min="1282" max="1282" width="39.42578125" style="1" customWidth="1"/>
    <col min="1283" max="1283" width="8.28515625" style="1" customWidth="1"/>
    <col min="1284" max="1284" width="9.7109375" style="1" customWidth="1"/>
    <col min="1285" max="1285" width="12.42578125" style="1" customWidth="1"/>
    <col min="1286" max="1286" width="13.28515625" style="1" customWidth="1"/>
    <col min="1287" max="1291" width="9.140625" style="1"/>
    <col min="1292" max="1292" width="7.140625" style="1" customWidth="1"/>
    <col min="1293" max="1536" width="9.140625" style="1"/>
    <col min="1537" max="1537" width="7.140625" style="1" customWidth="1"/>
    <col min="1538" max="1538" width="39.42578125" style="1" customWidth="1"/>
    <col min="1539" max="1539" width="8.28515625" style="1" customWidth="1"/>
    <col min="1540" max="1540" width="9.7109375" style="1" customWidth="1"/>
    <col min="1541" max="1541" width="12.42578125" style="1" customWidth="1"/>
    <col min="1542" max="1542" width="13.28515625" style="1" customWidth="1"/>
    <col min="1543" max="1547" width="9.140625" style="1"/>
    <col min="1548" max="1548" width="7.140625" style="1" customWidth="1"/>
    <col min="1549" max="1792" width="9.140625" style="1"/>
    <col min="1793" max="1793" width="7.140625" style="1" customWidth="1"/>
    <col min="1794" max="1794" width="39.42578125" style="1" customWidth="1"/>
    <col min="1795" max="1795" width="8.28515625" style="1" customWidth="1"/>
    <col min="1796" max="1796" width="9.7109375" style="1" customWidth="1"/>
    <col min="1797" max="1797" width="12.42578125" style="1" customWidth="1"/>
    <col min="1798" max="1798" width="13.28515625" style="1" customWidth="1"/>
    <col min="1799" max="1803" width="9.140625" style="1"/>
    <col min="1804" max="1804" width="7.140625" style="1" customWidth="1"/>
    <col min="1805" max="2048" width="9.140625" style="1"/>
    <col min="2049" max="2049" width="7.140625" style="1" customWidth="1"/>
    <col min="2050" max="2050" width="39.42578125" style="1" customWidth="1"/>
    <col min="2051" max="2051" width="8.28515625" style="1" customWidth="1"/>
    <col min="2052" max="2052" width="9.7109375" style="1" customWidth="1"/>
    <col min="2053" max="2053" width="12.42578125" style="1" customWidth="1"/>
    <col min="2054" max="2054" width="13.28515625" style="1" customWidth="1"/>
    <col min="2055" max="2059" width="9.140625" style="1"/>
    <col min="2060" max="2060" width="7.140625" style="1" customWidth="1"/>
    <col min="2061" max="2304" width="9.140625" style="1"/>
    <col min="2305" max="2305" width="7.140625" style="1" customWidth="1"/>
    <col min="2306" max="2306" width="39.42578125" style="1" customWidth="1"/>
    <col min="2307" max="2307" width="8.28515625" style="1" customWidth="1"/>
    <col min="2308" max="2308" width="9.7109375" style="1" customWidth="1"/>
    <col min="2309" max="2309" width="12.42578125" style="1" customWidth="1"/>
    <col min="2310" max="2310" width="13.28515625" style="1" customWidth="1"/>
    <col min="2311" max="2315" width="9.140625" style="1"/>
    <col min="2316" max="2316" width="7.140625" style="1" customWidth="1"/>
    <col min="2317" max="2560" width="9.140625" style="1"/>
    <col min="2561" max="2561" width="7.140625" style="1" customWidth="1"/>
    <col min="2562" max="2562" width="39.42578125" style="1" customWidth="1"/>
    <col min="2563" max="2563" width="8.28515625" style="1" customWidth="1"/>
    <col min="2564" max="2564" width="9.7109375" style="1" customWidth="1"/>
    <col min="2565" max="2565" width="12.42578125" style="1" customWidth="1"/>
    <col min="2566" max="2566" width="13.28515625" style="1" customWidth="1"/>
    <col min="2567" max="2571" width="9.140625" style="1"/>
    <col min="2572" max="2572" width="7.140625" style="1" customWidth="1"/>
    <col min="2573" max="2816" width="9.140625" style="1"/>
    <col min="2817" max="2817" width="7.140625" style="1" customWidth="1"/>
    <col min="2818" max="2818" width="39.42578125" style="1" customWidth="1"/>
    <col min="2819" max="2819" width="8.28515625" style="1" customWidth="1"/>
    <col min="2820" max="2820" width="9.7109375" style="1" customWidth="1"/>
    <col min="2821" max="2821" width="12.42578125" style="1" customWidth="1"/>
    <col min="2822" max="2822" width="13.28515625" style="1" customWidth="1"/>
    <col min="2823" max="2827" width="9.140625" style="1"/>
    <col min="2828" max="2828" width="7.140625" style="1" customWidth="1"/>
    <col min="2829" max="3072" width="9.140625" style="1"/>
    <col min="3073" max="3073" width="7.140625" style="1" customWidth="1"/>
    <col min="3074" max="3074" width="39.42578125" style="1" customWidth="1"/>
    <col min="3075" max="3075" width="8.28515625" style="1" customWidth="1"/>
    <col min="3076" max="3076" width="9.7109375" style="1" customWidth="1"/>
    <col min="3077" max="3077" width="12.42578125" style="1" customWidth="1"/>
    <col min="3078" max="3078" width="13.28515625" style="1" customWidth="1"/>
    <col min="3079" max="3083" width="9.140625" style="1"/>
    <col min="3084" max="3084" width="7.140625" style="1" customWidth="1"/>
    <col min="3085" max="3328" width="9.140625" style="1"/>
    <col min="3329" max="3329" width="7.140625" style="1" customWidth="1"/>
    <col min="3330" max="3330" width="39.42578125" style="1" customWidth="1"/>
    <col min="3331" max="3331" width="8.28515625" style="1" customWidth="1"/>
    <col min="3332" max="3332" width="9.7109375" style="1" customWidth="1"/>
    <col min="3333" max="3333" width="12.42578125" style="1" customWidth="1"/>
    <col min="3334" max="3334" width="13.28515625" style="1" customWidth="1"/>
    <col min="3335" max="3339" width="9.140625" style="1"/>
    <col min="3340" max="3340" width="7.140625" style="1" customWidth="1"/>
    <col min="3341" max="3584" width="9.140625" style="1"/>
    <col min="3585" max="3585" width="7.140625" style="1" customWidth="1"/>
    <col min="3586" max="3586" width="39.42578125" style="1" customWidth="1"/>
    <col min="3587" max="3587" width="8.28515625" style="1" customWidth="1"/>
    <col min="3588" max="3588" width="9.7109375" style="1" customWidth="1"/>
    <col min="3589" max="3589" width="12.42578125" style="1" customWidth="1"/>
    <col min="3590" max="3590" width="13.28515625" style="1" customWidth="1"/>
    <col min="3591" max="3595" width="9.140625" style="1"/>
    <col min="3596" max="3596" width="7.140625" style="1" customWidth="1"/>
    <col min="3597" max="3840" width="9.140625" style="1"/>
    <col min="3841" max="3841" width="7.140625" style="1" customWidth="1"/>
    <col min="3842" max="3842" width="39.42578125" style="1" customWidth="1"/>
    <col min="3843" max="3843" width="8.28515625" style="1" customWidth="1"/>
    <col min="3844" max="3844" width="9.7109375" style="1" customWidth="1"/>
    <col min="3845" max="3845" width="12.42578125" style="1" customWidth="1"/>
    <col min="3846" max="3846" width="13.28515625" style="1" customWidth="1"/>
    <col min="3847" max="3851" width="9.140625" style="1"/>
    <col min="3852" max="3852" width="7.140625" style="1" customWidth="1"/>
    <col min="3853" max="4096" width="9.140625" style="1"/>
    <col min="4097" max="4097" width="7.140625" style="1" customWidth="1"/>
    <col min="4098" max="4098" width="39.42578125" style="1" customWidth="1"/>
    <col min="4099" max="4099" width="8.28515625" style="1" customWidth="1"/>
    <col min="4100" max="4100" width="9.7109375" style="1" customWidth="1"/>
    <col min="4101" max="4101" width="12.42578125" style="1" customWidth="1"/>
    <col min="4102" max="4102" width="13.28515625" style="1" customWidth="1"/>
    <col min="4103" max="4107" width="9.140625" style="1"/>
    <col min="4108" max="4108" width="7.140625" style="1" customWidth="1"/>
    <col min="4109" max="4352" width="9.140625" style="1"/>
    <col min="4353" max="4353" width="7.140625" style="1" customWidth="1"/>
    <col min="4354" max="4354" width="39.42578125" style="1" customWidth="1"/>
    <col min="4355" max="4355" width="8.28515625" style="1" customWidth="1"/>
    <col min="4356" max="4356" width="9.7109375" style="1" customWidth="1"/>
    <col min="4357" max="4357" width="12.42578125" style="1" customWidth="1"/>
    <col min="4358" max="4358" width="13.28515625" style="1" customWidth="1"/>
    <col min="4359" max="4363" width="9.140625" style="1"/>
    <col min="4364" max="4364" width="7.140625" style="1" customWidth="1"/>
    <col min="4365" max="4608" width="9.140625" style="1"/>
    <col min="4609" max="4609" width="7.140625" style="1" customWidth="1"/>
    <col min="4610" max="4610" width="39.42578125" style="1" customWidth="1"/>
    <col min="4611" max="4611" width="8.28515625" style="1" customWidth="1"/>
    <col min="4612" max="4612" width="9.7109375" style="1" customWidth="1"/>
    <col min="4613" max="4613" width="12.42578125" style="1" customWidth="1"/>
    <col min="4614" max="4614" width="13.28515625" style="1" customWidth="1"/>
    <col min="4615" max="4619" width="9.140625" style="1"/>
    <col min="4620" max="4620" width="7.140625" style="1" customWidth="1"/>
    <col min="4621" max="4864" width="9.140625" style="1"/>
    <col min="4865" max="4865" width="7.140625" style="1" customWidth="1"/>
    <col min="4866" max="4866" width="39.42578125" style="1" customWidth="1"/>
    <col min="4867" max="4867" width="8.28515625" style="1" customWidth="1"/>
    <col min="4868" max="4868" width="9.7109375" style="1" customWidth="1"/>
    <col min="4869" max="4869" width="12.42578125" style="1" customWidth="1"/>
    <col min="4870" max="4870" width="13.28515625" style="1" customWidth="1"/>
    <col min="4871" max="4875" width="9.140625" style="1"/>
    <col min="4876" max="4876" width="7.140625" style="1" customWidth="1"/>
    <col min="4877" max="5120" width="9.140625" style="1"/>
    <col min="5121" max="5121" width="7.140625" style="1" customWidth="1"/>
    <col min="5122" max="5122" width="39.42578125" style="1" customWidth="1"/>
    <col min="5123" max="5123" width="8.28515625" style="1" customWidth="1"/>
    <col min="5124" max="5124" width="9.7109375" style="1" customWidth="1"/>
    <col min="5125" max="5125" width="12.42578125" style="1" customWidth="1"/>
    <col min="5126" max="5126" width="13.28515625" style="1" customWidth="1"/>
    <col min="5127" max="5131" width="9.140625" style="1"/>
    <col min="5132" max="5132" width="7.140625" style="1" customWidth="1"/>
    <col min="5133" max="5376" width="9.140625" style="1"/>
    <col min="5377" max="5377" width="7.140625" style="1" customWidth="1"/>
    <col min="5378" max="5378" width="39.42578125" style="1" customWidth="1"/>
    <col min="5379" max="5379" width="8.28515625" style="1" customWidth="1"/>
    <col min="5380" max="5380" width="9.7109375" style="1" customWidth="1"/>
    <col min="5381" max="5381" width="12.42578125" style="1" customWidth="1"/>
    <col min="5382" max="5382" width="13.28515625" style="1" customWidth="1"/>
    <col min="5383" max="5387" width="9.140625" style="1"/>
    <col min="5388" max="5388" width="7.140625" style="1" customWidth="1"/>
    <col min="5389" max="5632" width="9.140625" style="1"/>
    <col min="5633" max="5633" width="7.140625" style="1" customWidth="1"/>
    <col min="5634" max="5634" width="39.42578125" style="1" customWidth="1"/>
    <col min="5635" max="5635" width="8.28515625" style="1" customWidth="1"/>
    <col min="5636" max="5636" width="9.7109375" style="1" customWidth="1"/>
    <col min="5637" max="5637" width="12.42578125" style="1" customWidth="1"/>
    <col min="5638" max="5638" width="13.28515625" style="1" customWidth="1"/>
    <col min="5639" max="5643" width="9.140625" style="1"/>
    <col min="5644" max="5644" width="7.140625" style="1" customWidth="1"/>
    <col min="5645" max="5888" width="9.140625" style="1"/>
    <col min="5889" max="5889" width="7.140625" style="1" customWidth="1"/>
    <col min="5890" max="5890" width="39.42578125" style="1" customWidth="1"/>
    <col min="5891" max="5891" width="8.28515625" style="1" customWidth="1"/>
    <col min="5892" max="5892" width="9.7109375" style="1" customWidth="1"/>
    <col min="5893" max="5893" width="12.42578125" style="1" customWidth="1"/>
    <col min="5894" max="5894" width="13.28515625" style="1" customWidth="1"/>
    <col min="5895" max="5899" width="9.140625" style="1"/>
    <col min="5900" max="5900" width="7.140625" style="1" customWidth="1"/>
    <col min="5901" max="6144" width="9.140625" style="1"/>
    <col min="6145" max="6145" width="7.140625" style="1" customWidth="1"/>
    <col min="6146" max="6146" width="39.42578125" style="1" customWidth="1"/>
    <col min="6147" max="6147" width="8.28515625" style="1" customWidth="1"/>
    <col min="6148" max="6148" width="9.7109375" style="1" customWidth="1"/>
    <col min="6149" max="6149" width="12.42578125" style="1" customWidth="1"/>
    <col min="6150" max="6150" width="13.28515625" style="1" customWidth="1"/>
    <col min="6151" max="6155" width="9.140625" style="1"/>
    <col min="6156" max="6156" width="7.140625" style="1" customWidth="1"/>
    <col min="6157" max="6400" width="9.140625" style="1"/>
    <col min="6401" max="6401" width="7.140625" style="1" customWidth="1"/>
    <col min="6402" max="6402" width="39.42578125" style="1" customWidth="1"/>
    <col min="6403" max="6403" width="8.28515625" style="1" customWidth="1"/>
    <col min="6404" max="6404" width="9.7109375" style="1" customWidth="1"/>
    <col min="6405" max="6405" width="12.42578125" style="1" customWidth="1"/>
    <col min="6406" max="6406" width="13.28515625" style="1" customWidth="1"/>
    <col min="6407" max="6411" width="9.140625" style="1"/>
    <col min="6412" max="6412" width="7.140625" style="1" customWidth="1"/>
    <col min="6413" max="6656" width="9.140625" style="1"/>
    <col min="6657" max="6657" width="7.140625" style="1" customWidth="1"/>
    <col min="6658" max="6658" width="39.42578125" style="1" customWidth="1"/>
    <col min="6659" max="6659" width="8.28515625" style="1" customWidth="1"/>
    <col min="6660" max="6660" width="9.7109375" style="1" customWidth="1"/>
    <col min="6661" max="6661" width="12.42578125" style="1" customWidth="1"/>
    <col min="6662" max="6662" width="13.28515625" style="1" customWidth="1"/>
    <col min="6663" max="6667" width="9.140625" style="1"/>
    <col min="6668" max="6668" width="7.140625" style="1" customWidth="1"/>
    <col min="6669" max="6912" width="9.140625" style="1"/>
    <col min="6913" max="6913" width="7.140625" style="1" customWidth="1"/>
    <col min="6914" max="6914" width="39.42578125" style="1" customWidth="1"/>
    <col min="6915" max="6915" width="8.28515625" style="1" customWidth="1"/>
    <col min="6916" max="6916" width="9.7109375" style="1" customWidth="1"/>
    <col min="6917" max="6917" width="12.42578125" style="1" customWidth="1"/>
    <col min="6918" max="6918" width="13.28515625" style="1" customWidth="1"/>
    <col min="6919" max="6923" width="9.140625" style="1"/>
    <col min="6924" max="6924" width="7.140625" style="1" customWidth="1"/>
    <col min="6925" max="7168" width="9.140625" style="1"/>
    <col min="7169" max="7169" width="7.140625" style="1" customWidth="1"/>
    <col min="7170" max="7170" width="39.42578125" style="1" customWidth="1"/>
    <col min="7171" max="7171" width="8.28515625" style="1" customWidth="1"/>
    <col min="7172" max="7172" width="9.7109375" style="1" customWidth="1"/>
    <col min="7173" max="7173" width="12.42578125" style="1" customWidth="1"/>
    <col min="7174" max="7174" width="13.28515625" style="1" customWidth="1"/>
    <col min="7175" max="7179" width="9.140625" style="1"/>
    <col min="7180" max="7180" width="7.140625" style="1" customWidth="1"/>
    <col min="7181" max="7424" width="9.140625" style="1"/>
    <col min="7425" max="7425" width="7.140625" style="1" customWidth="1"/>
    <col min="7426" max="7426" width="39.42578125" style="1" customWidth="1"/>
    <col min="7427" max="7427" width="8.28515625" style="1" customWidth="1"/>
    <col min="7428" max="7428" width="9.7109375" style="1" customWidth="1"/>
    <col min="7429" max="7429" width="12.42578125" style="1" customWidth="1"/>
    <col min="7430" max="7430" width="13.28515625" style="1" customWidth="1"/>
    <col min="7431" max="7435" width="9.140625" style="1"/>
    <col min="7436" max="7436" width="7.140625" style="1" customWidth="1"/>
    <col min="7437" max="7680" width="9.140625" style="1"/>
    <col min="7681" max="7681" width="7.140625" style="1" customWidth="1"/>
    <col min="7682" max="7682" width="39.42578125" style="1" customWidth="1"/>
    <col min="7683" max="7683" width="8.28515625" style="1" customWidth="1"/>
    <col min="7684" max="7684" width="9.7109375" style="1" customWidth="1"/>
    <col min="7685" max="7685" width="12.42578125" style="1" customWidth="1"/>
    <col min="7686" max="7686" width="13.28515625" style="1" customWidth="1"/>
    <col min="7687" max="7691" width="9.140625" style="1"/>
    <col min="7692" max="7692" width="7.140625" style="1" customWidth="1"/>
    <col min="7693" max="7936" width="9.140625" style="1"/>
    <col min="7937" max="7937" width="7.140625" style="1" customWidth="1"/>
    <col min="7938" max="7938" width="39.42578125" style="1" customWidth="1"/>
    <col min="7939" max="7939" width="8.28515625" style="1" customWidth="1"/>
    <col min="7940" max="7940" width="9.7109375" style="1" customWidth="1"/>
    <col min="7941" max="7941" width="12.42578125" style="1" customWidth="1"/>
    <col min="7942" max="7942" width="13.28515625" style="1" customWidth="1"/>
    <col min="7943" max="7947" width="9.140625" style="1"/>
    <col min="7948" max="7948" width="7.140625" style="1" customWidth="1"/>
    <col min="7949" max="8192" width="9.140625" style="1"/>
    <col min="8193" max="8193" width="7.140625" style="1" customWidth="1"/>
    <col min="8194" max="8194" width="39.42578125" style="1" customWidth="1"/>
    <col min="8195" max="8195" width="8.28515625" style="1" customWidth="1"/>
    <col min="8196" max="8196" width="9.7109375" style="1" customWidth="1"/>
    <col min="8197" max="8197" width="12.42578125" style="1" customWidth="1"/>
    <col min="8198" max="8198" width="13.28515625" style="1" customWidth="1"/>
    <col min="8199" max="8203" width="9.140625" style="1"/>
    <col min="8204" max="8204" width="7.140625" style="1" customWidth="1"/>
    <col min="8205" max="8448" width="9.140625" style="1"/>
    <col min="8449" max="8449" width="7.140625" style="1" customWidth="1"/>
    <col min="8450" max="8450" width="39.42578125" style="1" customWidth="1"/>
    <col min="8451" max="8451" width="8.28515625" style="1" customWidth="1"/>
    <col min="8452" max="8452" width="9.7109375" style="1" customWidth="1"/>
    <col min="8453" max="8453" width="12.42578125" style="1" customWidth="1"/>
    <col min="8454" max="8454" width="13.28515625" style="1" customWidth="1"/>
    <col min="8455" max="8459" width="9.140625" style="1"/>
    <col min="8460" max="8460" width="7.140625" style="1" customWidth="1"/>
    <col min="8461" max="8704" width="9.140625" style="1"/>
    <col min="8705" max="8705" width="7.140625" style="1" customWidth="1"/>
    <col min="8706" max="8706" width="39.42578125" style="1" customWidth="1"/>
    <col min="8707" max="8707" width="8.28515625" style="1" customWidth="1"/>
    <col min="8708" max="8708" width="9.7109375" style="1" customWidth="1"/>
    <col min="8709" max="8709" width="12.42578125" style="1" customWidth="1"/>
    <col min="8710" max="8710" width="13.28515625" style="1" customWidth="1"/>
    <col min="8711" max="8715" width="9.140625" style="1"/>
    <col min="8716" max="8716" width="7.140625" style="1" customWidth="1"/>
    <col min="8717" max="8960" width="9.140625" style="1"/>
    <col min="8961" max="8961" width="7.140625" style="1" customWidth="1"/>
    <col min="8962" max="8962" width="39.42578125" style="1" customWidth="1"/>
    <col min="8963" max="8963" width="8.28515625" style="1" customWidth="1"/>
    <col min="8964" max="8964" width="9.7109375" style="1" customWidth="1"/>
    <col min="8965" max="8965" width="12.42578125" style="1" customWidth="1"/>
    <col min="8966" max="8966" width="13.28515625" style="1" customWidth="1"/>
    <col min="8967" max="8971" width="9.140625" style="1"/>
    <col min="8972" max="8972" width="7.140625" style="1" customWidth="1"/>
    <col min="8973" max="9216" width="9.140625" style="1"/>
    <col min="9217" max="9217" width="7.140625" style="1" customWidth="1"/>
    <col min="9218" max="9218" width="39.42578125" style="1" customWidth="1"/>
    <col min="9219" max="9219" width="8.28515625" style="1" customWidth="1"/>
    <col min="9220" max="9220" width="9.7109375" style="1" customWidth="1"/>
    <col min="9221" max="9221" width="12.42578125" style="1" customWidth="1"/>
    <col min="9222" max="9222" width="13.28515625" style="1" customWidth="1"/>
    <col min="9223" max="9227" width="9.140625" style="1"/>
    <col min="9228" max="9228" width="7.140625" style="1" customWidth="1"/>
    <col min="9229" max="9472" width="9.140625" style="1"/>
    <col min="9473" max="9473" width="7.140625" style="1" customWidth="1"/>
    <col min="9474" max="9474" width="39.42578125" style="1" customWidth="1"/>
    <col min="9475" max="9475" width="8.28515625" style="1" customWidth="1"/>
    <col min="9476" max="9476" width="9.7109375" style="1" customWidth="1"/>
    <col min="9477" max="9477" width="12.42578125" style="1" customWidth="1"/>
    <col min="9478" max="9478" width="13.28515625" style="1" customWidth="1"/>
    <col min="9479" max="9483" width="9.140625" style="1"/>
    <col min="9484" max="9484" width="7.140625" style="1" customWidth="1"/>
    <col min="9485" max="9728" width="9.140625" style="1"/>
    <col min="9729" max="9729" width="7.140625" style="1" customWidth="1"/>
    <col min="9730" max="9730" width="39.42578125" style="1" customWidth="1"/>
    <col min="9731" max="9731" width="8.28515625" style="1" customWidth="1"/>
    <col min="9732" max="9732" width="9.7109375" style="1" customWidth="1"/>
    <col min="9733" max="9733" width="12.42578125" style="1" customWidth="1"/>
    <col min="9734" max="9734" width="13.28515625" style="1" customWidth="1"/>
    <col min="9735" max="9739" width="9.140625" style="1"/>
    <col min="9740" max="9740" width="7.140625" style="1" customWidth="1"/>
    <col min="9741" max="9984" width="9.140625" style="1"/>
    <col min="9985" max="9985" width="7.140625" style="1" customWidth="1"/>
    <col min="9986" max="9986" width="39.42578125" style="1" customWidth="1"/>
    <col min="9987" max="9987" width="8.28515625" style="1" customWidth="1"/>
    <col min="9988" max="9988" width="9.7109375" style="1" customWidth="1"/>
    <col min="9989" max="9989" width="12.42578125" style="1" customWidth="1"/>
    <col min="9990" max="9990" width="13.28515625" style="1" customWidth="1"/>
    <col min="9991" max="9995" width="9.140625" style="1"/>
    <col min="9996" max="9996" width="7.140625" style="1" customWidth="1"/>
    <col min="9997" max="10240" width="9.140625" style="1"/>
    <col min="10241" max="10241" width="7.140625" style="1" customWidth="1"/>
    <col min="10242" max="10242" width="39.42578125" style="1" customWidth="1"/>
    <col min="10243" max="10243" width="8.28515625" style="1" customWidth="1"/>
    <col min="10244" max="10244" width="9.7109375" style="1" customWidth="1"/>
    <col min="10245" max="10245" width="12.42578125" style="1" customWidth="1"/>
    <col min="10246" max="10246" width="13.28515625" style="1" customWidth="1"/>
    <col min="10247" max="10251" width="9.140625" style="1"/>
    <col min="10252" max="10252" width="7.140625" style="1" customWidth="1"/>
    <col min="10253" max="10496" width="9.140625" style="1"/>
    <col min="10497" max="10497" width="7.140625" style="1" customWidth="1"/>
    <col min="10498" max="10498" width="39.42578125" style="1" customWidth="1"/>
    <col min="10499" max="10499" width="8.28515625" style="1" customWidth="1"/>
    <col min="10500" max="10500" width="9.7109375" style="1" customWidth="1"/>
    <col min="10501" max="10501" width="12.42578125" style="1" customWidth="1"/>
    <col min="10502" max="10502" width="13.28515625" style="1" customWidth="1"/>
    <col min="10503" max="10507" width="9.140625" style="1"/>
    <col min="10508" max="10508" width="7.140625" style="1" customWidth="1"/>
    <col min="10509" max="10752" width="9.140625" style="1"/>
    <col min="10753" max="10753" width="7.140625" style="1" customWidth="1"/>
    <col min="10754" max="10754" width="39.42578125" style="1" customWidth="1"/>
    <col min="10755" max="10755" width="8.28515625" style="1" customWidth="1"/>
    <col min="10756" max="10756" width="9.7109375" style="1" customWidth="1"/>
    <col min="10757" max="10757" width="12.42578125" style="1" customWidth="1"/>
    <col min="10758" max="10758" width="13.28515625" style="1" customWidth="1"/>
    <col min="10759" max="10763" width="9.140625" style="1"/>
    <col min="10764" max="10764" width="7.140625" style="1" customWidth="1"/>
    <col min="10765" max="11008" width="9.140625" style="1"/>
    <col min="11009" max="11009" width="7.140625" style="1" customWidth="1"/>
    <col min="11010" max="11010" width="39.42578125" style="1" customWidth="1"/>
    <col min="11011" max="11011" width="8.28515625" style="1" customWidth="1"/>
    <col min="11012" max="11012" width="9.7109375" style="1" customWidth="1"/>
    <col min="11013" max="11013" width="12.42578125" style="1" customWidth="1"/>
    <col min="11014" max="11014" width="13.28515625" style="1" customWidth="1"/>
    <col min="11015" max="11019" width="9.140625" style="1"/>
    <col min="11020" max="11020" width="7.140625" style="1" customWidth="1"/>
    <col min="11021" max="11264" width="9.140625" style="1"/>
    <col min="11265" max="11265" width="7.140625" style="1" customWidth="1"/>
    <col min="11266" max="11266" width="39.42578125" style="1" customWidth="1"/>
    <col min="11267" max="11267" width="8.28515625" style="1" customWidth="1"/>
    <col min="11268" max="11268" width="9.7109375" style="1" customWidth="1"/>
    <col min="11269" max="11269" width="12.42578125" style="1" customWidth="1"/>
    <col min="11270" max="11270" width="13.28515625" style="1" customWidth="1"/>
    <col min="11271" max="11275" width="9.140625" style="1"/>
    <col min="11276" max="11276" width="7.140625" style="1" customWidth="1"/>
    <col min="11277" max="11520" width="9.140625" style="1"/>
    <col min="11521" max="11521" width="7.140625" style="1" customWidth="1"/>
    <col min="11522" max="11522" width="39.42578125" style="1" customWidth="1"/>
    <col min="11523" max="11523" width="8.28515625" style="1" customWidth="1"/>
    <col min="11524" max="11524" width="9.7109375" style="1" customWidth="1"/>
    <col min="11525" max="11525" width="12.42578125" style="1" customWidth="1"/>
    <col min="11526" max="11526" width="13.28515625" style="1" customWidth="1"/>
    <col min="11527" max="11531" width="9.140625" style="1"/>
    <col min="11532" max="11532" width="7.140625" style="1" customWidth="1"/>
    <col min="11533" max="11776" width="9.140625" style="1"/>
    <col min="11777" max="11777" width="7.140625" style="1" customWidth="1"/>
    <col min="11778" max="11778" width="39.42578125" style="1" customWidth="1"/>
    <col min="11779" max="11779" width="8.28515625" style="1" customWidth="1"/>
    <col min="11780" max="11780" width="9.7109375" style="1" customWidth="1"/>
    <col min="11781" max="11781" width="12.42578125" style="1" customWidth="1"/>
    <col min="11782" max="11782" width="13.28515625" style="1" customWidth="1"/>
    <col min="11783" max="11787" width="9.140625" style="1"/>
    <col min="11788" max="11788" width="7.140625" style="1" customWidth="1"/>
    <col min="11789" max="12032" width="9.140625" style="1"/>
    <col min="12033" max="12033" width="7.140625" style="1" customWidth="1"/>
    <col min="12034" max="12034" width="39.42578125" style="1" customWidth="1"/>
    <col min="12035" max="12035" width="8.28515625" style="1" customWidth="1"/>
    <col min="12036" max="12036" width="9.7109375" style="1" customWidth="1"/>
    <col min="12037" max="12037" width="12.42578125" style="1" customWidth="1"/>
    <col min="12038" max="12038" width="13.28515625" style="1" customWidth="1"/>
    <col min="12039" max="12043" width="9.140625" style="1"/>
    <col min="12044" max="12044" width="7.140625" style="1" customWidth="1"/>
    <col min="12045" max="12288" width="9.140625" style="1"/>
    <col min="12289" max="12289" width="7.140625" style="1" customWidth="1"/>
    <col min="12290" max="12290" width="39.42578125" style="1" customWidth="1"/>
    <col min="12291" max="12291" width="8.28515625" style="1" customWidth="1"/>
    <col min="12292" max="12292" width="9.7109375" style="1" customWidth="1"/>
    <col min="12293" max="12293" width="12.42578125" style="1" customWidth="1"/>
    <col min="12294" max="12294" width="13.28515625" style="1" customWidth="1"/>
    <col min="12295" max="12299" width="9.140625" style="1"/>
    <col min="12300" max="12300" width="7.140625" style="1" customWidth="1"/>
    <col min="12301" max="12544" width="9.140625" style="1"/>
    <col min="12545" max="12545" width="7.140625" style="1" customWidth="1"/>
    <col min="12546" max="12546" width="39.42578125" style="1" customWidth="1"/>
    <col min="12547" max="12547" width="8.28515625" style="1" customWidth="1"/>
    <col min="12548" max="12548" width="9.7109375" style="1" customWidth="1"/>
    <col min="12549" max="12549" width="12.42578125" style="1" customWidth="1"/>
    <col min="12550" max="12550" width="13.28515625" style="1" customWidth="1"/>
    <col min="12551" max="12555" width="9.140625" style="1"/>
    <col min="12556" max="12556" width="7.140625" style="1" customWidth="1"/>
    <col min="12557" max="12800" width="9.140625" style="1"/>
    <col min="12801" max="12801" width="7.140625" style="1" customWidth="1"/>
    <col min="12802" max="12802" width="39.42578125" style="1" customWidth="1"/>
    <col min="12803" max="12803" width="8.28515625" style="1" customWidth="1"/>
    <col min="12804" max="12804" width="9.7109375" style="1" customWidth="1"/>
    <col min="12805" max="12805" width="12.42578125" style="1" customWidth="1"/>
    <col min="12806" max="12806" width="13.28515625" style="1" customWidth="1"/>
    <col min="12807" max="12811" width="9.140625" style="1"/>
    <col min="12812" max="12812" width="7.140625" style="1" customWidth="1"/>
    <col min="12813" max="13056" width="9.140625" style="1"/>
    <col min="13057" max="13057" width="7.140625" style="1" customWidth="1"/>
    <col min="13058" max="13058" width="39.42578125" style="1" customWidth="1"/>
    <col min="13059" max="13059" width="8.28515625" style="1" customWidth="1"/>
    <col min="13060" max="13060" width="9.7109375" style="1" customWidth="1"/>
    <col min="13061" max="13061" width="12.42578125" style="1" customWidth="1"/>
    <col min="13062" max="13062" width="13.28515625" style="1" customWidth="1"/>
    <col min="13063" max="13067" width="9.140625" style="1"/>
    <col min="13068" max="13068" width="7.140625" style="1" customWidth="1"/>
    <col min="13069" max="13312" width="9.140625" style="1"/>
    <col min="13313" max="13313" width="7.140625" style="1" customWidth="1"/>
    <col min="13314" max="13314" width="39.42578125" style="1" customWidth="1"/>
    <col min="13315" max="13315" width="8.28515625" style="1" customWidth="1"/>
    <col min="13316" max="13316" width="9.7109375" style="1" customWidth="1"/>
    <col min="13317" max="13317" width="12.42578125" style="1" customWidth="1"/>
    <col min="13318" max="13318" width="13.28515625" style="1" customWidth="1"/>
    <col min="13319" max="13323" width="9.140625" style="1"/>
    <col min="13324" max="13324" width="7.140625" style="1" customWidth="1"/>
    <col min="13325" max="13568" width="9.140625" style="1"/>
    <col min="13569" max="13569" width="7.140625" style="1" customWidth="1"/>
    <col min="13570" max="13570" width="39.42578125" style="1" customWidth="1"/>
    <col min="13571" max="13571" width="8.28515625" style="1" customWidth="1"/>
    <col min="13572" max="13572" width="9.7109375" style="1" customWidth="1"/>
    <col min="13573" max="13573" width="12.42578125" style="1" customWidth="1"/>
    <col min="13574" max="13574" width="13.28515625" style="1" customWidth="1"/>
    <col min="13575" max="13579" width="9.140625" style="1"/>
    <col min="13580" max="13580" width="7.140625" style="1" customWidth="1"/>
    <col min="13581" max="13824" width="9.140625" style="1"/>
    <col min="13825" max="13825" width="7.140625" style="1" customWidth="1"/>
    <col min="13826" max="13826" width="39.42578125" style="1" customWidth="1"/>
    <col min="13827" max="13827" width="8.28515625" style="1" customWidth="1"/>
    <col min="13828" max="13828" width="9.7109375" style="1" customWidth="1"/>
    <col min="13829" max="13829" width="12.42578125" style="1" customWidth="1"/>
    <col min="13830" max="13830" width="13.28515625" style="1" customWidth="1"/>
    <col min="13831" max="13835" width="9.140625" style="1"/>
    <col min="13836" max="13836" width="7.140625" style="1" customWidth="1"/>
    <col min="13837" max="14080" width="9.140625" style="1"/>
    <col min="14081" max="14081" width="7.140625" style="1" customWidth="1"/>
    <col min="14082" max="14082" width="39.42578125" style="1" customWidth="1"/>
    <col min="14083" max="14083" width="8.28515625" style="1" customWidth="1"/>
    <col min="14084" max="14084" width="9.7109375" style="1" customWidth="1"/>
    <col min="14085" max="14085" width="12.42578125" style="1" customWidth="1"/>
    <col min="14086" max="14086" width="13.28515625" style="1" customWidth="1"/>
    <col min="14087" max="14091" width="9.140625" style="1"/>
    <col min="14092" max="14092" width="7.140625" style="1" customWidth="1"/>
    <col min="14093" max="14336" width="9.140625" style="1"/>
    <col min="14337" max="14337" width="7.140625" style="1" customWidth="1"/>
    <col min="14338" max="14338" width="39.42578125" style="1" customWidth="1"/>
    <col min="14339" max="14339" width="8.28515625" style="1" customWidth="1"/>
    <col min="14340" max="14340" width="9.7109375" style="1" customWidth="1"/>
    <col min="14341" max="14341" width="12.42578125" style="1" customWidth="1"/>
    <col min="14342" max="14342" width="13.28515625" style="1" customWidth="1"/>
    <col min="14343" max="14347" width="9.140625" style="1"/>
    <col min="14348" max="14348" width="7.140625" style="1" customWidth="1"/>
    <col min="14349" max="14592" width="9.140625" style="1"/>
    <col min="14593" max="14593" width="7.140625" style="1" customWidth="1"/>
    <col min="14594" max="14594" width="39.42578125" style="1" customWidth="1"/>
    <col min="14595" max="14595" width="8.28515625" style="1" customWidth="1"/>
    <col min="14596" max="14596" width="9.7109375" style="1" customWidth="1"/>
    <col min="14597" max="14597" width="12.42578125" style="1" customWidth="1"/>
    <col min="14598" max="14598" width="13.28515625" style="1" customWidth="1"/>
    <col min="14599" max="14603" width="9.140625" style="1"/>
    <col min="14604" max="14604" width="7.140625" style="1" customWidth="1"/>
    <col min="14605" max="14848" width="9.140625" style="1"/>
    <col min="14849" max="14849" width="7.140625" style="1" customWidth="1"/>
    <col min="14850" max="14850" width="39.42578125" style="1" customWidth="1"/>
    <col min="14851" max="14851" width="8.28515625" style="1" customWidth="1"/>
    <col min="14852" max="14852" width="9.7109375" style="1" customWidth="1"/>
    <col min="14853" max="14853" width="12.42578125" style="1" customWidth="1"/>
    <col min="14854" max="14854" width="13.28515625" style="1" customWidth="1"/>
    <col min="14855" max="14859" width="9.140625" style="1"/>
    <col min="14860" max="14860" width="7.140625" style="1" customWidth="1"/>
    <col min="14861" max="15104" width="9.140625" style="1"/>
    <col min="15105" max="15105" width="7.140625" style="1" customWidth="1"/>
    <col min="15106" max="15106" width="39.42578125" style="1" customWidth="1"/>
    <col min="15107" max="15107" width="8.28515625" style="1" customWidth="1"/>
    <col min="15108" max="15108" width="9.7109375" style="1" customWidth="1"/>
    <col min="15109" max="15109" width="12.42578125" style="1" customWidth="1"/>
    <col min="15110" max="15110" width="13.28515625" style="1" customWidth="1"/>
    <col min="15111" max="15115" width="9.140625" style="1"/>
    <col min="15116" max="15116" width="7.140625" style="1" customWidth="1"/>
    <col min="15117" max="15360" width="9.140625" style="1"/>
    <col min="15361" max="15361" width="7.140625" style="1" customWidth="1"/>
    <col min="15362" max="15362" width="39.42578125" style="1" customWidth="1"/>
    <col min="15363" max="15363" width="8.28515625" style="1" customWidth="1"/>
    <col min="15364" max="15364" width="9.7109375" style="1" customWidth="1"/>
    <col min="15365" max="15365" width="12.42578125" style="1" customWidth="1"/>
    <col min="15366" max="15366" width="13.28515625" style="1" customWidth="1"/>
    <col min="15367" max="15371" width="9.140625" style="1"/>
    <col min="15372" max="15372" width="7.140625" style="1" customWidth="1"/>
    <col min="15373" max="15616" width="9.140625" style="1"/>
    <col min="15617" max="15617" width="7.140625" style="1" customWidth="1"/>
    <col min="15618" max="15618" width="39.42578125" style="1" customWidth="1"/>
    <col min="15619" max="15619" width="8.28515625" style="1" customWidth="1"/>
    <col min="15620" max="15620" width="9.7109375" style="1" customWidth="1"/>
    <col min="15621" max="15621" width="12.42578125" style="1" customWidth="1"/>
    <col min="15622" max="15622" width="13.28515625" style="1" customWidth="1"/>
    <col min="15623" max="15627" width="9.140625" style="1"/>
    <col min="15628" max="15628" width="7.140625" style="1" customWidth="1"/>
    <col min="15629" max="15872" width="9.140625" style="1"/>
    <col min="15873" max="15873" width="7.140625" style="1" customWidth="1"/>
    <col min="15874" max="15874" width="39.42578125" style="1" customWidth="1"/>
    <col min="15875" max="15875" width="8.28515625" style="1" customWidth="1"/>
    <col min="15876" max="15876" width="9.7109375" style="1" customWidth="1"/>
    <col min="15877" max="15877" width="12.42578125" style="1" customWidth="1"/>
    <col min="15878" max="15878" width="13.28515625" style="1" customWidth="1"/>
    <col min="15879" max="15883" width="9.140625" style="1"/>
    <col min="15884" max="15884" width="7.140625" style="1" customWidth="1"/>
    <col min="15885" max="16128" width="9.140625" style="1"/>
    <col min="16129" max="16129" width="7.140625" style="1" customWidth="1"/>
    <col min="16130" max="16130" width="39.42578125" style="1" customWidth="1"/>
    <col min="16131" max="16131" width="8.28515625" style="1" customWidth="1"/>
    <col min="16132" max="16132" width="9.7109375" style="1" customWidth="1"/>
    <col min="16133" max="16133" width="12.42578125" style="1" customWidth="1"/>
    <col min="16134" max="16134" width="13.28515625" style="1" customWidth="1"/>
    <col min="16135" max="16139" width="9.140625" style="1"/>
    <col min="16140" max="16140" width="7.140625" style="1" customWidth="1"/>
    <col min="16141" max="16384" width="9.140625" style="1"/>
  </cols>
  <sheetData>
    <row r="1" spans="1:9">
      <c r="A1" s="72" t="s">
        <v>378</v>
      </c>
      <c r="B1" s="72" t="s">
        <v>379</v>
      </c>
    </row>
    <row r="2" spans="1:9">
      <c r="A2" s="72"/>
      <c r="B2" s="72"/>
      <c r="H2" s="595" t="s">
        <v>1453</v>
      </c>
    </row>
    <row r="3" spans="1:9" s="89" customFormat="1">
      <c r="A3" s="164" t="s">
        <v>380</v>
      </c>
      <c r="B3" s="175"/>
      <c r="C3" s="166"/>
      <c r="D3" s="167"/>
      <c r="E3" s="166"/>
      <c r="F3" s="168"/>
      <c r="H3" s="596" t="s">
        <v>1454</v>
      </c>
      <c r="I3" s="491">
        <f>SUM(F12+F14+F17+F19+F22+F24)</f>
        <v>0</v>
      </c>
    </row>
    <row r="4" spans="1:9" s="176" customFormat="1" ht="16.5" customHeight="1">
      <c r="A4" s="1242" t="s">
        <v>381</v>
      </c>
      <c r="B4" s="1243"/>
      <c r="C4" s="1243"/>
      <c r="D4" s="1243"/>
      <c r="E4" s="1243"/>
      <c r="F4" s="1244"/>
      <c r="H4" s="529" t="s">
        <v>1455</v>
      </c>
      <c r="I4" s="666"/>
    </row>
    <row r="5" spans="1:9" s="177" customFormat="1" ht="14.25" customHeight="1">
      <c r="A5" s="1245" t="s">
        <v>382</v>
      </c>
      <c r="B5" s="1246"/>
      <c r="C5" s="1246"/>
      <c r="D5" s="1246"/>
      <c r="E5" s="1246"/>
      <c r="F5" s="1247"/>
      <c r="H5" s="597" t="s">
        <v>309</v>
      </c>
      <c r="I5" s="667"/>
    </row>
    <row r="6" spans="1:9" s="177" customFormat="1" ht="74.25" customHeight="1">
      <c r="A6" s="1248" t="s">
        <v>383</v>
      </c>
      <c r="B6" s="1249"/>
      <c r="C6" s="1249"/>
      <c r="D6" s="1249"/>
      <c r="E6" s="1249"/>
      <c r="F6" s="1250"/>
      <c r="H6" s="531" t="s">
        <v>1376</v>
      </c>
      <c r="I6" s="667"/>
    </row>
    <row r="7" spans="1:9">
      <c r="A7" s="72"/>
      <c r="B7" s="72"/>
      <c r="H7" s="598" t="s">
        <v>1456</v>
      </c>
      <c r="I7" s="18"/>
    </row>
    <row r="8" spans="1:9">
      <c r="H8" s="599" t="s">
        <v>1457</v>
      </c>
      <c r="I8" s="18"/>
    </row>
    <row r="9" spans="1:9" s="24" customFormat="1" ht="17.25" thickBot="1">
      <c r="A9" s="74"/>
      <c r="B9" s="74" t="s">
        <v>96</v>
      </c>
      <c r="C9" s="95" t="s">
        <v>139</v>
      </c>
      <c r="D9" s="95" t="s">
        <v>97</v>
      </c>
      <c r="E9" s="95" t="s">
        <v>98</v>
      </c>
      <c r="F9" s="95" t="s">
        <v>99</v>
      </c>
      <c r="H9" s="600" t="s">
        <v>1458</v>
      </c>
      <c r="I9" s="18"/>
    </row>
    <row r="10" spans="1:9" ht="17.25" thickTop="1">
      <c r="H10" s="533" t="s">
        <v>1459</v>
      </c>
      <c r="I10" s="18"/>
    </row>
    <row r="11" spans="1:9" s="82" customFormat="1" ht="97.5" customHeight="1">
      <c r="A11" s="583" t="s">
        <v>384</v>
      </c>
      <c r="B11" s="563" t="s">
        <v>385</v>
      </c>
      <c r="C11" s="663"/>
      <c r="D11" s="663"/>
      <c r="E11" s="663"/>
      <c r="F11" s="663"/>
      <c r="H11" s="474" t="s">
        <v>1460</v>
      </c>
      <c r="I11" s="662">
        <f>SUM(F13+F18+F23+F26)</f>
        <v>0</v>
      </c>
    </row>
    <row r="12" spans="1:9" s="82" customFormat="1" ht="17.25" customHeight="1">
      <c r="A12" s="664" t="s">
        <v>386</v>
      </c>
      <c r="B12" s="665" t="s">
        <v>569</v>
      </c>
      <c r="C12" s="585" t="s">
        <v>101</v>
      </c>
      <c r="D12" s="586">
        <v>1760</v>
      </c>
      <c r="E12" s="587">
        <v>0</v>
      </c>
      <c r="F12" s="587">
        <f>E12*D12</f>
        <v>0</v>
      </c>
    </row>
    <row r="13" spans="1:9" s="82" customFormat="1" ht="17.25" customHeight="1">
      <c r="A13" s="178" t="s">
        <v>387</v>
      </c>
      <c r="B13" s="179" t="s">
        <v>570</v>
      </c>
      <c r="C13" s="78" t="s">
        <v>101</v>
      </c>
      <c r="D13" s="79">
        <v>110</v>
      </c>
      <c r="E13" s="80">
        <v>0</v>
      </c>
      <c r="F13" s="80">
        <f>E13*D13</f>
        <v>0</v>
      </c>
    </row>
    <row r="14" spans="1:9" s="82" customFormat="1" ht="12.75" customHeight="1">
      <c r="A14" s="664" t="s">
        <v>689</v>
      </c>
      <c r="B14" s="665" t="s">
        <v>690</v>
      </c>
      <c r="C14" s="585" t="s">
        <v>101</v>
      </c>
      <c r="D14" s="586">
        <v>15</v>
      </c>
      <c r="E14" s="587">
        <v>0</v>
      </c>
      <c r="F14" s="587">
        <f>E14*D14</f>
        <v>0</v>
      </c>
    </row>
    <row r="15" spans="1:9" s="82" customFormat="1" ht="12.75">
      <c r="A15" s="83"/>
      <c r="B15" s="45"/>
    </row>
    <row r="16" spans="1:9" s="82" customFormat="1" ht="51">
      <c r="A16" s="583" t="s">
        <v>388</v>
      </c>
      <c r="B16" s="563" t="s">
        <v>2577</v>
      </c>
      <c r="C16" s="663"/>
      <c r="D16" s="663"/>
      <c r="E16" s="663"/>
      <c r="F16" s="663"/>
    </row>
    <row r="17" spans="1:6" s="82" customFormat="1" ht="12.75">
      <c r="A17" s="664" t="s">
        <v>386</v>
      </c>
      <c r="B17" s="665" t="s">
        <v>571</v>
      </c>
      <c r="C17" s="585" t="s">
        <v>101</v>
      </c>
      <c r="D17" s="586">
        <v>1760</v>
      </c>
      <c r="E17" s="587">
        <v>0</v>
      </c>
      <c r="F17" s="587">
        <f>E17*D17</f>
        <v>0</v>
      </c>
    </row>
    <row r="18" spans="1:6" s="82" customFormat="1" ht="12.75">
      <c r="A18" s="178" t="s">
        <v>387</v>
      </c>
      <c r="B18" s="45" t="s">
        <v>572</v>
      </c>
      <c r="C18" s="78" t="s">
        <v>101</v>
      </c>
      <c r="D18" s="79">
        <v>110</v>
      </c>
      <c r="E18" s="80">
        <v>0</v>
      </c>
      <c r="F18" s="80">
        <f>E18*D18</f>
        <v>0</v>
      </c>
    </row>
    <row r="19" spans="1:6" s="82" customFormat="1" ht="12.75">
      <c r="A19" s="664" t="s">
        <v>689</v>
      </c>
      <c r="B19" s="563" t="s">
        <v>691</v>
      </c>
      <c r="C19" s="585" t="s">
        <v>101</v>
      </c>
      <c r="D19" s="586">
        <v>15</v>
      </c>
      <c r="E19" s="587">
        <v>0</v>
      </c>
      <c r="F19" s="587">
        <f>E19*D19</f>
        <v>0</v>
      </c>
    </row>
    <row r="20" spans="1:6" s="82" customFormat="1" ht="12.75">
      <c r="A20" s="83"/>
      <c r="B20" s="45"/>
    </row>
    <row r="21" spans="1:6" s="82" customFormat="1" ht="102">
      <c r="A21" s="583" t="s">
        <v>389</v>
      </c>
      <c r="B21" s="563" t="s">
        <v>567</v>
      </c>
      <c r="C21" s="585"/>
      <c r="D21" s="586"/>
      <c r="E21" s="587"/>
      <c r="F21" s="587"/>
    </row>
    <row r="22" spans="1:6" s="82" customFormat="1" ht="14.25" customHeight="1">
      <c r="A22" s="664" t="s">
        <v>386</v>
      </c>
      <c r="B22" s="563" t="s">
        <v>609</v>
      </c>
      <c r="C22" s="585" t="s">
        <v>101</v>
      </c>
      <c r="D22" s="586">
        <v>1760</v>
      </c>
      <c r="E22" s="587">
        <v>0</v>
      </c>
      <c r="F22" s="587">
        <f>E22*D22</f>
        <v>0</v>
      </c>
    </row>
    <row r="23" spans="1:6" s="82" customFormat="1" ht="14.25" customHeight="1">
      <c r="A23" s="178" t="s">
        <v>387</v>
      </c>
      <c r="B23" s="45" t="s">
        <v>573</v>
      </c>
      <c r="C23" s="78" t="s">
        <v>101</v>
      </c>
      <c r="D23" s="79">
        <v>110</v>
      </c>
      <c r="E23" s="80">
        <v>0</v>
      </c>
      <c r="F23" s="80">
        <f>E23*D23</f>
        <v>0</v>
      </c>
    </row>
    <row r="24" spans="1:6" s="82" customFormat="1" ht="14.25" customHeight="1">
      <c r="A24" s="664" t="s">
        <v>689</v>
      </c>
      <c r="B24" s="563" t="s">
        <v>692</v>
      </c>
      <c r="C24" s="585" t="s">
        <v>101</v>
      </c>
      <c r="D24" s="586">
        <v>15</v>
      </c>
      <c r="E24" s="587">
        <v>0</v>
      </c>
      <c r="F24" s="587">
        <f>E24*D24</f>
        <v>0</v>
      </c>
    </row>
    <row r="25" spans="1:6" s="81" customFormat="1" ht="12.75">
      <c r="A25" s="174"/>
      <c r="B25" s="45"/>
      <c r="C25" s="96"/>
      <c r="D25" s="97"/>
      <c r="E25" s="99"/>
      <c r="F25" s="99"/>
    </row>
    <row r="26" spans="1:6" s="82" customFormat="1" ht="95.25" customHeight="1">
      <c r="A26" s="77" t="s">
        <v>568</v>
      </c>
      <c r="B26" s="45" t="s">
        <v>574</v>
      </c>
      <c r="C26" s="78" t="s">
        <v>101</v>
      </c>
      <c r="D26" s="79">
        <v>1220</v>
      </c>
      <c r="E26" s="80">
        <v>0</v>
      </c>
      <c r="F26" s="80">
        <f>E26*D26</f>
        <v>0</v>
      </c>
    </row>
    <row r="27" spans="1:6" s="82" customFormat="1" ht="14.25" customHeight="1">
      <c r="A27" s="178"/>
      <c r="B27" s="45"/>
      <c r="C27" s="78"/>
      <c r="D27" s="79"/>
      <c r="E27" s="80"/>
      <c r="F27" s="80"/>
    </row>
    <row r="28" spans="1:6" s="82" customFormat="1" ht="14.25" customHeight="1" thickBot="1">
      <c r="A28" s="178"/>
      <c r="B28" s="45"/>
      <c r="C28" s="78"/>
      <c r="D28" s="79"/>
      <c r="E28" s="80"/>
      <c r="F28" s="80"/>
    </row>
    <row r="29" spans="1:6" s="24" customFormat="1" ht="17.25" thickBot="1">
      <c r="A29" s="84"/>
      <c r="B29" s="85" t="s">
        <v>379</v>
      </c>
      <c r="C29" s="100"/>
      <c r="D29" s="101"/>
      <c r="E29" s="102"/>
      <c r="F29" s="102">
        <f>SUM(F12:F28)</f>
        <v>0</v>
      </c>
    </row>
    <row r="30" spans="1:6" ht="17.25" thickTop="1"/>
  </sheetData>
  <sheetProtection selectLockedCells="1" selectUnlockedCells="1"/>
  <mergeCells count="3">
    <mergeCell ref="A4:F4"/>
    <mergeCell ref="A5:F5"/>
    <mergeCell ref="A6:F6"/>
  </mergeCells>
  <pageMargins left="0.78740157480314965" right="0.39370078740157483" top="0.98425196850393704" bottom="0.98425196850393704" header="0.51181102362204722" footer="0.51181102362204722"/>
  <pageSetup paperSize="9" firstPageNumber="0" orientation="portrait" r:id="rId1"/>
  <headerFooter alignWithMargins="0">
    <oddHeader>&amp;L&amp;"Calibri,Krepko"&amp;9&amp;UObjekt: Večnamenska športna dvorana
Prežihova 1, 9520 Gornja Radgona&amp;R&amp;9POPIS OBRTNIŠKIH DEL
B/5.0 ESTRIH</oddHeader>
    <oddFooter>&amp;LRekonstrukcija - OBSTOJEČI OBJEKT&amp;R&amp;P</oddFooter>
  </headerFooter>
  <colBreaks count="1" manualBreakCount="1">
    <brk id="6" max="28"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66761-3102-4033-9355-4D4787FA3877}">
  <dimension ref="A1:J22"/>
  <sheetViews>
    <sheetView view="pageBreakPreview" zoomScaleSheetLayoutView="100" workbookViewId="0">
      <selection activeCell="E17" sqref="E17"/>
    </sheetView>
  </sheetViews>
  <sheetFormatPr defaultRowHeight="16.5"/>
  <cols>
    <col min="1" max="1" width="7.140625" style="47" customWidth="1"/>
    <col min="2" max="2" width="39.42578125" style="1" customWidth="1"/>
    <col min="3" max="3" width="8.28515625" style="1" customWidth="1"/>
    <col min="4" max="4" width="11.42578125" style="1" customWidth="1"/>
    <col min="5" max="6" width="11.5703125" style="1" customWidth="1"/>
    <col min="7" max="7" width="9.140625" style="1" hidden="1" customWidth="1"/>
    <col min="8" max="8" width="32.140625" style="1" hidden="1" customWidth="1"/>
    <col min="9" max="9" width="19.5703125" style="1" hidden="1" customWidth="1"/>
    <col min="10" max="10" width="9.140625" style="1" hidden="1" customWidth="1"/>
    <col min="11" max="11" width="9.140625" style="1"/>
    <col min="12" max="12" width="7.140625" style="1" customWidth="1"/>
    <col min="13" max="256" width="9.140625" style="1"/>
    <col min="257" max="257" width="7.140625" style="1" customWidth="1"/>
    <col min="258" max="258" width="39.42578125" style="1" customWidth="1"/>
    <col min="259" max="259" width="8.28515625" style="1" customWidth="1"/>
    <col min="260" max="260" width="11.42578125" style="1" customWidth="1"/>
    <col min="261" max="262" width="11.5703125" style="1" customWidth="1"/>
    <col min="263" max="267" width="9.140625" style="1"/>
    <col min="268" max="268" width="7.140625" style="1" customWidth="1"/>
    <col min="269" max="512" width="9.140625" style="1"/>
    <col min="513" max="513" width="7.140625" style="1" customWidth="1"/>
    <col min="514" max="514" width="39.42578125" style="1" customWidth="1"/>
    <col min="515" max="515" width="8.28515625" style="1" customWidth="1"/>
    <col min="516" max="516" width="11.42578125" style="1" customWidth="1"/>
    <col min="517" max="518" width="11.5703125" style="1" customWidth="1"/>
    <col min="519" max="523" width="9.140625" style="1"/>
    <col min="524" max="524" width="7.140625" style="1" customWidth="1"/>
    <col min="525" max="768" width="9.140625" style="1"/>
    <col min="769" max="769" width="7.140625" style="1" customWidth="1"/>
    <col min="770" max="770" width="39.42578125" style="1" customWidth="1"/>
    <col min="771" max="771" width="8.28515625" style="1" customWidth="1"/>
    <col min="772" max="772" width="11.42578125" style="1" customWidth="1"/>
    <col min="773" max="774" width="11.5703125" style="1" customWidth="1"/>
    <col min="775" max="779" width="9.140625" style="1"/>
    <col min="780" max="780" width="7.140625" style="1" customWidth="1"/>
    <col min="781" max="1024" width="9.140625" style="1"/>
    <col min="1025" max="1025" width="7.140625" style="1" customWidth="1"/>
    <col min="1026" max="1026" width="39.42578125" style="1" customWidth="1"/>
    <col min="1027" max="1027" width="8.28515625" style="1" customWidth="1"/>
    <col min="1028" max="1028" width="11.42578125" style="1" customWidth="1"/>
    <col min="1029" max="1030" width="11.5703125" style="1" customWidth="1"/>
    <col min="1031" max="1035" width="9.140625" style="1"/>
    <col min="1036" max="1036" width="7.140625" style="1" customWidth="1"/>
    <col min="1037" max="1280" width="9.140625" style="1"/>
    <col min="1281" max="1281" width="7.140625" style="1" customWidth="1"/>
    <col min="1282" max="1282" width="39.42578125" style="1" customWidth="1"/>
    <col min="1283" max="1283" width="8.28515625" style="1" customWidth="1"/>
    <col min="1284" max="1284" width="11.42578125" style="1" customWidth="1"/>
    <col min="1285" max="1286" width="11.5703125" style="1" customWidth="1"/>
    <col min="1287" max="1291" width="9.140625" style="1"/>
    <col min="1292" max="1292" width="7.140625" style="1" customWidth="1"/>
    <col min="1293" max="1536" width="9.140625" style="1"/>
    <col min="1537" max="1537" width="7.140625" style="1" customWidth="1"/>
    <col min="1538" max="1538" width="39.42578125" style="1" customWidth="1"/>
    <col min="1539" max="1539" width="8.28515625" style="1" customWidth="1"/>
    <col min="1540" max="1540" width="11.42578125" style="1" customWidth="1"/>
    <col min="1541" max="1542" width="11.5703125" style="1" customWidth="1"/>
    <col min="1543" max="1547" width="9.140625" style="1"/>
    <col min="1548" max="1548" width="7.140625" style="1" customWidth="1"/>
    <col min="1549" max="1792" width="9.140625" style="1"/>
    <col min="1793" max="1793" width="7.140625" style="1" customWidth="1"/>
    <col min="1794" max="1794" width="39.42578125" style="1" customWidth="1"/>
    <col min="1795" max="1795" width="8.28515625" style="1" customWidth="1"/>
    <col min="1796" max="1796" width="11.42578125" style="1" customWidth="1"/>
    <col min="1797" max="1798" width="11.5703125" style="1" customWidth="1"/>
    <col min="1799" max="1803" width="9.140625" style="1"/>
    <col min="1804" max="1804" width="7.140625" style="1" customWidth="1"/>
    <col min="1805" max="2048" width="9.140625" style="1"/>
    <col min="2049" max="2049" width="7.140625" style="1" customWidth="1"/>
    <col min="2050" max="2050" width="39.42578125" style="1" customWidth="1"/>
    <col min="2051" max="2051" width="8.28515625" style="1" customWidth="1"/>
    <col min="2052" max="2052" width="11.42578125" style="1" customWidth="1"/>
    <col min="2053" max="2054" width="11.5703125" style="1" customWidth="1"/>
    <col min="2055" max="2059" width="9.140625" style="1"/>
    <col min="2060" max="2060" width="7.140625" style="1" customWidth="1"/>
    <col min="2061" max="2304" width="9.140625" style="1"/>
    <col min="2305" max="2305" width="7.140625" style="1" customWidth="1"/>
    <col min="2306" max="2306" width="39.42578125" style="1" customWidth="1"/>
    <col min="2307" max="2307" width="8.28515625" style="1" customWidth="1"/>
    <col min="2308" max="2308" width="11.42578125" style="1" customWidth="1"/>
    <col min="2309" max="2310" width="11.5703125" style="1" customWidth="1"/>
    <col min="2311" max="2315" width="9.140625" style="1"/>
    <col min="2316" max="2316" width="7.140625" style="1" customWidth="1"/>
    <col min="2317" max="2560" width="9.140625" style="1"/>
    <col min="2561" max="2561" width="7.140625" style="1" customWidth="1"/>
    <col min="2562" max="2562" width="39.42578125" style="1" customWidth="1"/>
    <col min="2563" max="2563" width="8.28515625" style="1" customWidth="1"/>
    <col min="2564" max="2564" width="11.42578125" style="1" customWidth="1"/>
    <col min="2565" max="2566" width="11.5703125" style="1" customWidth="1"/>
    <col min="2567" max="2571" width="9.140625" style="1"/>
    <col min="2572" max="2572" width="7.140625" style="1" customWidth="1"/>
    <col min="2573" max="2816" width="9.140625" style="1"/>
    <col min="2817" max="2817" width="7.140625" style="1" customWidth="1"/>
    <col min="2818" max="2818" width="39.42578125" style="1" customWidth="1"/>
    <col min="2819" max="2819" width="8.28515625" style="1" customWidth="1"/>
    <col min="2820" max="2820" width="11.42578125" style="1" customWidth="1"/>
    <col min="2821" max="2822" width="11.5703125" style="1" customWidth="1"/>
    <col min="2823" max="2827" width="9.140625" style="1"/>
    <col min="2828" max="2828" width="7.140625" style="1" customWidth="1"/>
    <col min="2829" max="3072" width="9.140625" style="1"/>
    <col min="3073" max="3073" width="7.140625" style="1" customWidth="1"/>
    <col min="3074" max="3074" width="39.42578125" style="1" customWidth="1"/>
    <col min="3075" max="3075" width="8.28515625" style="1" customWidth="1"/>
    <col min="3076" max="3076" width="11.42578125" style="1" customWidth="1"/>
    <col min="3077" max="3078" width="11.5703125" style="1" customWidth="1"/>
    <col min="3079" max="3083" width="9.140625" style="1"/>
    <col min="3084" max="3084" width="7.140625" style="1" customWidth="1"/>
    <col min="3085" max="3328" width="9.140625" style="1"/>
    <col min="3329" max="3329" width="7.140625" style="1" customWidth="1"/>
    <col min="3330" max="3330" width="39.42578125" style="1" customWidth="1"/>
    <col min="3331" max="3331" width="8.28515625" style="1" customWidth="1"/>
    <col min="3332" max="3332" width="11.42578125" style="1" customWidth="1"/>
    <col min="3333" max="3334" width="11.5703125" style="1" customWidth="1"/>
    <col min="3335" max="3339" width="9.140625" style="1"/>
    <col min="3340" max="3340" width="7.140625" style="1" customWidth="1"/>
    <col min="3341" max="3584" width="9.140625" style="1"/>
    <col min="3585" max="3585" width="7.140625" style="1" customWidth="1"/>
    <col min="3586" max="3586" width="39.42578125" style="1" customWidth="1"/>
    <col min="3587" max="3587" width="8.28515625" style="1" customWidth="1"/>
    <col min="3588" max="3588" width="11.42578125" style="1" customWidth="1"/>
    <col min="3589" max="3590" width="11.5703125" style="1" customWidth="1"/>
    <col min="3591" max="3595" width="9.140625" style="1"/>
    <col min="3596" max="3596" width="7.140625" style="1" customWidth="1"/>
    <col min="3597" max="3840" width="9.140625" style="1"/>
    <col min="3841" max="3841" width="7.140625" style="1" customWidth="1"/>
    <col min="3842" max="3842" width="39.42578125" style="1" customWidth="1"/>
    <col min="3843" max="3843" width="8.28515625" style="1" customWidth="1"/>
    <col min="3844" max="3844" width="11.42578125" style="1" customWidth="1"/>
    <col min="3845" max="3846" width="11.5703125" style="1" customWidth="1"/>
    <col min="3847" max="3851" width="9.140625" style="1"/>
    <col min="3852" max="3852" width="7.140625" style="1" customWidth="1"/>
    <col min="3853" max="4096" width="9.140625" style="1"/>
    <col min="4097" max="4097" width="7.140625" style="1" customWidth="1"/>
    <col min="4098" max="4098" width="39.42578125" style="1" customWidth="1"/>
    <col min="4099" max="4099" width="8.28515625" style="1" customWidth="1"/>
    <col min="4100" max="4100" width="11.42578125" style="1" customWidth="1"/>
    <col min="4101" max="4102" width="11.5703125" style="1" customWidth="1"/>
    <col min="4103" max="4107" width="9.140625" style="1"/>
    <col min="4108" max="4108" width="7.140625" style="1" customWidth="1"/>
    <col min="4109" max="4352" width="9.140625" style="1"/>
    <col min="4353" max="4353" width="7.140625" style="1" customWidth="1"/>
    <col min="4354" max="4354" width="39.42578125" style="1" customWidth="1"/>
    <col min="4355" max="4355" width="8.28515625" style="1" customWidth="1"/>
    <col min="4356" max="4356" width="11.42578125" style="1" customWidth="1"/>
    <col min="4357" max="4358" width="11.5703125" style="1" customWidth="1"/>
    <col min="4359" max="4363" width="9.140625" style="1"/>
    <col min="4364" max="4364" width="7.140625" style="1" customWidth="1"/>
    <col min="4365" max="4608" width="9.140625" style="1"/>
    <col min="4609" max="4609" width="7.140625" style="1" customWidth="1"/>
    <col min="4610" max="4610" width="39.42578125" style="1" customWidth="1"/>
    <col min="4611" max="4611" width="8.28515625" style="1" customWidth="1"/>
    <col min="4612" max="4612" width="11.42578125" style="1" customWidth="1"/>
    <col min="4613" max="4614" width="11.5703125" style="1" customWidth="1"/>
    <col min="4615" max="4619" width="9.140625" style="1"/>
    <col min="4620" max="4620" width="7.140625" style="1" customWidth="1"/>
    <col min="4621" max="4864" width="9.140625" style="1"/>
    <col min="4865" max="4865" width="7.140625" style="1" customWidth="1"/>
    <col min="4866" max="4866" width="39.42578125" style="1" customWidth="1"/>
    <col min="4867" max="4867" width="8.28515625" style="1" customWidth="1"/>
    <col min="4868" max="4868" width="11.42578125" style="1" customWidth="1"/>
    <col min="4869" max="4870" width="11.5703125" style="1" customWidth="1"/>
    <col min="4871" max="4875" width="9.140625" style="1"/>
    <col min="4876" max="4876" width="7.140625" style="1" customWidth="1"/>
    <col min="4877" max="5120" width="9.140625" style="1"/>
    <col min="5121" max="5121" width="7.140625" style="1" customWidth="1"/>
    <col min="5122" max="5122" width="39.42578125" style="1" customWidth="1"/>
    <col min="5123" max="5123" width="8.28515625" style="1" customWidth="1"/>
    <col min="5124" max="5124" width="11.42578125" style="1" customWidth="1"/>
    <col min="5125" max="5126" width="11.5703125" style="1" customWidth="1"/>
    <col min="5127" max="5131" width="9.140625" style="1"/>
    <col min="5132" max="5132" width="7.140625" style="1" customWidth="1"/>
    <col min="5133" max="5376" width="9.140625" style="1"/>
    <col min="5377" max="5377" width="7.140625" style="1" customWidth="1"/>
    <col min="5378" max="5378" width="39.42578125" style="1" customWidth="1"/>
    <col min="5379" max="5379" width="8.28515625" style="1" customWidth="1"/>
    <col min="5380" max="5380" width="11.42578125" style="1" customWidth="1"/>
    <col min="5381" max="5382" width="11.5703125" style="1" customWidth="1"/>
    <col min="5383" max="5387" width="9.140625" style="1"/>
    <col min="5388" max="5388" width="7.140625" style="1" customWidth="1"/>
    <col min="5389" max="5632" width="9.140625" style="1"/>
    <col min="5633" max="5633" width="7.140625" style="1" customWidth="1"/>
    <col min="5634" max="5634" width="39.42578125" style="1" customWidth="1"/>
    <col min="5635" max="5635" width="8.28515625" style="1" customWidth="1"/>
    <col min="5636" max="5636" width="11.42578125" style="1" customWidth="1"/>
    <col min="5637" max="5638" width="11.5703125" style="1" customWidth="1"/>
    <col min="5639" max="5643" width="9.140625" style="1"/>
    <col min="5644" max="5644" width="7.140625" style="1" customWidth="1"/>
    <col min="5645" max="5888" width="9.140625" style="1"/>
    <col min="5889" max="5889" width="7.140625" style="1" customWidth="1"/>
    <col min="5890" max="5890" width="39.42578125" style="1" customWidth="1"/>
    <col min="5891" max="5891" width="8.28515625" style="1" customWidth="1"/>
    <col min="5892" max="5892" width="11.42578125" style="1" customWidth="1"/>
    <col min="5893" max="5894" width="11.5703125" style="1" customWidth="1"/>
    <col min="5895" max="5899" width="9.140625" style="1"/>
    <col min="5900" max="5900" width="7.140625" style="1" customWidth="1"/>
    <col min="5901" max="6144" width="9.140625" style="1"/>
    <col min="6145" max="6145" width="7.140625" style="1" customWidth="1"/>
    <col min="6146" max="6146" width="39.42578125" style="1" customWidth="1"/>
    <col min="6147" max="6147" width="8.28515625" style="1" customWidth="1"/>
    <col min="6148" max="6148" width="11.42578125" style="1" customWidth="1"/>
    <col min="6149" max="6150" width="11.5703125" style="1" customWidth="1"/>
    <col min="6151" max="6155" width="9.140625" style="1"/>
    <col min="6156" max="6156" width="7.140625" style="1" customWidth="1"/>
    <col min="6157" max="6400" width="9.140625" style="1"/>
    <col min="6401" max="6401" width="7.140625" style="1" customWidth="1"/>
    <col min="6402" max="6402" width="39.42578125" style="1" customWidth="1"/>
    <col min="6403" max="6403" width="8.28515625" style="1" customWidth="1"/>
    <col min="6404" max="6404" width="11.42578125" style="1" customWidth="1"/>
    <col min="6405" max="6406" width="11.5703125" style="1" customWidth="1"/>
    <col min="6407" max="6411" width="9.140625" style="1"/>
    <col min="6412" max="6412" width="7.140625" style="1" customWidth="1"/>
    <col min="6413" max="6656" width="9.140625" style="1"/>
    <col min="6657" max="6657" width="7.140625" style="1" customWidth="1"/>
    <col min="6658" max="6658" width="39.42578125" style="1" customWidth="1"/>
    <col min="6659" max="6659" width="8.28515625" style="1" customWidth="1"/>
    <col min="6660" max="6660" width="11.42578125" style="1" customWidth="1"/>
    <col min="6661" max="6662" width="11.5703125" style="1" customWidth="1"/>
    <col min="6663" max="6667" width="9.140625" style="1"/>
    <col min="6668" max="6668" width="7.140625" style="1" customWidth="1"/>
    <col min="6669" max="6912" width="9.140625" style="1"/>
    <col min="6913" max="6913" width="7.140625" style="1" customWidth="1"/>
    <col min="6914" max="6914" width="39.42578125" style="1" customWidth="1"/>
    <col min="6915" max="6915" width="8.28515625" style="1" customWidth="1"/>
    <col min="6916" max="6916" width="11.42578125" style="1" customWidth="1"/>
    <col min="6917" max="6918" width="11.5703125" style="1" customWidth="1"/>
    <col min="6919" max="6923" width="9.140625" style="1"/>
    <col min="6924" max="6924" width="7.140625" style="1" customWidth="1"/>
    <col min="6925" max="7168" width="9.140625" style="1"/>
    <col min="7169" max="7169" width="7.140625" style="1" customWidth="1"/>
    <col min="7170" max="7170" width="39.42578125" style="1" customWidth="1"/>
    <col min="7171" max="7171" width="8.28515625" style="1" customWidth="1"/>
    <col min="7172" max="7172" width="11.42578125" style="1" customWidth="1"/>
    <col min="7173" max="7174" width="11.5703125" style="1" customWidth="1"/>
    <col min="7175" max="7179" width="9.140625" style="1"/>
    <col min="7180" max="7180" width="7.140625" style="1" customWidth="1"/>
    <col min="7181" max="7424" width="9.140625" style="1"/>
    <col min="7425" max="7425" width="7.140625" style="1" customWidth="1"/>
    <col min="7426" max="7426" width="39.42578125" style="1" customWidth="1"/>
    <col min="7427" max="7427" width="8.28515625" style="1" customWidth="1"/>
    <col min="7428" max="7428" width="11.42578125" style="1" customWidth="1"/>
    <col min="7429" max="7430" width="11.5703125" style="1" customWidth="1"/>
    <col min="7431" max="7435" width="9.140625" style="1"/>
    <col min="7436" max="7436" width="7.140625" style="1" customWidth="1"/>
    <col min="7437" max="7680" width="9.140625" style="1"/>
    <col min="7681" max="7681" width="7.140625" style="1" customWidth="1"/>
    <col min="7682" max="7682" width="39.42578125" style="1" customWidth="1"/>
    <col min="7683" max="7683" width="8.28515625" style="1" customWidth="1"/>
    <col min="7684" max="7684" width="11.42578125" style="1" customWidth="1"/>
    <col min="7685" max="7686" width="11.5703125" style="1" customWidth="1"/>
    <col min="7687" max="7691" width="9.140625" style="1"/>
    <col min="7692" max="7692" width="7.140625" style="1" customWidth="1"/>
    <col min="7693" max="7936" width="9.140625" style="1"/>
    <col min="7937" max="7937" width="7.140625" style="1" customWidth="1"/>
    <col min="7938" max="7938" width="39.42578125" style="1" customWidth="1"/>
    <col min="7939" max="7939" width="8.28515625" style="1" customWidth="1"/>
    <col min="7940" max="7940" width="11.42578125" style="1" customWidth="1"/>
    <col min="7941" max="7942" width="11.5703125" style="1" customWidth="1"/>
    <col min="7943" max="7947" width="9.140625" style="1"/>
    <col min="7948" max="7948" width="7.140625" style="1" customWidth="1"/>
    <col min="7949" max="8192" width="9.140625" style="1"/>
    <col min="8193" max="8193" width="7.140625" style="1" customWidth="1"/>
    <col min="8194" max="8194" width="39.42578125" style="1" customWidth="1"/>
    <col min="8195" max="8195" width="8.28515625" style="1" customWidth="1"/>
    <col min="8196" max="8196" width="11.42578125" style="1" customWidth="1"/>
    <col min="8197" max="8198" width="11.5703125" style="1" customWidth="1"/>
    <col min="8199" max="8203" width="9.140625" style="1"/>
    <col min="8204" max="8204" width="7.140625" style="1" customWidth="1"/>
    <col min="8205" max="8448" width="9.140625" style="1"/>
    <col min="8449" max="8449" width="7.140625" style="1" customWidth="1"/>
    <col min="8450" max="8450" width="39.42578125" style="1" customWidth="1"/>
    <col min="8451" max="8451" width="8.28515625" style="1" customWidth="1"/>
    <col min="8452" max="8452" width="11.42578125" style="1" customWidth="1"/>
    <col min="8453" max="8454" width="11.5703125" style="1" customWidth="1"/>
    <col min="8455" max="8459" width="9.140625" style="1"/>
    <col min="8460" max="8460" width="7.140625" style="1" customWidth="1"/>
    <col min="8461" max="8704" width="9.140625" style="1"/>
    <col min="8705" max="8705" width="7.140625" style="1" customWidth="1"/>
    <col min="8706" max="8706" width="39.42578125" style="1" customWidth="1"/>
    <col min="8707" max="8707" width="8.28515625" style="1" customWidth="1"/>
    <col min="8708" max="8708" width="11.42578125" style="1" customWidth="1"/>
    <col min="8709" max="8710" width="11.5703125" style="1" customWidth="1"/>
    <col min="8711" max="8715" width="9.140625" style="1"/>
    <col min="8716" max="8716" width="7.140625" style="1" customWidth="1"/>
    <col min="8717" max="8960" width="9.140625" style="1"/>
    <col min="8961" max="8961" width="7.140625" style="1" customWidth="1"/>
    <col min="8962" max="8962" width="39.42578125" style="1" customWidth="1"/>
    <col min="8963" max="8963" width="8.28515625" style="1" customWidth="1"/>
    <col min="8964" max="8964" width="11.42578125" style="1" customWidth="1"/>
    <col min="8965" max="8966" width="11.5703125" style="1" customWidth="1"/>
    <col min="8967" max="8971" width="9.140625" style="1"/>
    <col min="8972" max="8972" width="7.140625" style="1" customWidth="1"/>
    <col min="8973" max="9216" width="9.140625" style="1"/>
    <col min="9217" max="9217" width="7.140625" style="1" customWidth="1"/>
    <col min="9218" max="9218" width="39.42578125" style="1" customWidth="1"/>
    <col min="9219" max="9219" width="8.28515625" style="1" customWidth="1"/>
    <col min="9220" max="9220" width="11.42578125" style="1" customWidth="1"/>
    <col min="9221" max="9222" width="11.5703125" style="1" customWidth="1"/>
    <col min="9223" max="9227" width="9.140625" style="1"/>
    <col min="9228" max="9228" width="7.140625" style="1" customWidth="1"/>
    <col min="9229" max="9472" width="9.140625" style="1"/>
    <col min="9473" max="9473" width="7.140625" style="1" customWidth="1"/>
    <col min="9474" max="9474" width="39.42578125" style="1" customWidth="1"/>
    <col min="9475" max="9475" width="8.28515625" style="1" customWidth="1"/>
    <col min="9476" max="9476" width="11.42578125" style="1" customWidth="1"/>
    <col min="9477" max="9478" width="11.5703125" style="1" customWidth="1"/>
    <col min="9479" max="9483" width="9.140625" style="1"/>
    <col min="9484" max="9484" width="7.140625" style="1" customWidth="1"/>
    <col min="9485" max="9728" width="9.140625" style="1"/>
    <col min="9729" max="9729" width="7.140625" style="1" customWidth="1"/>
    <col min="9730" max="9730" width="39.42578125" style="1" customWidth="1"/>
    <col min="9731" max="9731" width="8.28515625" style="1" customWidth="1"/>
    <col min="9732" max="9732" width="11.42578125" style="1" customWidth="1"/>
    <col min="9733" max="9734" width="11.5703125" style="1" customWidth="1"/>
    <col min="9735" max="9739" width="9.140625" style="1"/>
    <col min="9740" max="9740" width="7.140625" style="1" customWidth="1"/>
    <col min="9741" max="9984" width="9.140625" style="1"/>
    <col min="9985" max="9985" width="7.140625" style="1" customWidth="1"/>
    <col min="9986" max="9986" width="39.42578125" style="1" customWidth="1"/>
    <col min="9987" max="9987" width="8.28515625" style="1" customWidth="1"/>
    <col min="9988" max="9988" width="11.42578125" style="1" customWidth="1"/>
    <col min="9989" max="9990" width="11.5703125" style="1" customWidth="1"/>
    <col min="9991" max="9995" width="9.140625" style="1"/>
    <col min="9996" max="9996" width="7.140625" style="1" customWidth="1"/>
    <col min="9997" max="10240" width="9.140625" style="1"/>
    <col min="10241" max="10241" width="7.140625" style="1" customWidth="1"/>
    <col min="10242" max="10242" width="39.42578125" style="1" customWidth="1"/>
    <col min="10243" max="10243" width="8.28515625" style="1" customWidth="1"/>
    <col min="10244" max="10244" width="11.42578125" style="1" customWidth="1"/>
    <col min="10245" max="10246" width="11.5703125" style="1" customWidth="1"/>
    <col min="10247" max="10251" width="9.140625" style="1"/>
    <col min="10252" max="10252" width="7.140625" style="1" customWidth="1"/>
    <col min="10253" max="10496" width="9.140625" style="1"/>
    <col min="10497" max="10497" width="7.140625" style="1" customWidth="1"/>
    <col min="10498" max="10498" width="39.42578125" style="1" customWidth="1"/>
    <col min="10499" max="10499" width="8.28515625" style="1" customWidth="1"/>
    <col min="10500" max="10500" width="11.42578125" style="1" customWidth="1"/>
    <col min="10501" max="10502" width="11.5703125" style="1" customWidth="1"/>
    <col min="10503" max="10507" width="9.140625" style="1"/>
    <col min="10508" max="10508" width="7.140625" style="1" customWidth="1"/>
    <col min="10509" max="10752" width="9.140625" style="1"/>
    <col min="10753" max="10753" width="7.140625" style="1" customWidth="1"/>
    <col min="10754" max="10754" width="39.42578125" style="1" customWidth="1"/>
    <col min="10755" max="10755" width="8.28515625" style="1" customWidth="1"/>
    <col min="10756" max="10756" width="11.42578125" style="1" customWidth="1"/>
    <col min="10757" max="10758" width="11.5703125" style="1" customWidth="1"/>
    <col min="10759" max="10763" width="9.140625" style="1"/>
    <col min="10764" max="10764" width="7.140625" style="1" customWidth="1"/>
    <col min="10765" max="11008" width="9.140625" style="1"/>
    <col min="11009" max="11009" width="7.140625" style="1" customWidth="1"/>
    <col min="11010" max="11010" width="39.42578125" style="1" customWidth="1"/>
    <col min="11011" max="11011" width="8.28515625" style="1" customWidth="1"/>
    <col min="11012" max="11012" width="11.42578125" style="1" customWidth="1"/>
    <col min="11013" max="11014" width="11.5703125" style="1" customWidth="1"/>
    <col min="11015" max="11019" width="9.140625" style="1"/>
    <col min="11020" max="11020" width="7.140625" style="1" customWidth="1"/>
    <col min="11021" max="11264" width="9.140625" style="1"/>
    <col min="11265" max="11265" width="7.140625" style="1" customWidth="1"/>
    <col min="11266" max="11266" width="39.42578125" style="1" customWidth="1"/>
    <col min="11267" max="11267" width="8.28515625" style="1" customWidth="1"/>
    <col min="11268" max="11268" width="11.42578125" style="1" customWidth="1"/>
    <col min="11269" max="11270" width="11.5703125" style="1" customWidth="1"/>
    <col min="11271" max="11275" width="9.140625" style="1"/>
    <col min="11276" max="11276" width="7.140625" style="1" customWidth="1"/>
    <col min="11277" max="11520" width="9.140625" style="1"/>
    <col min="11521" max="11521" width="7.140625" style="1" customWidth="1"/>
    <col min="11522" max="11522" width="39.42578125" style="1" customWidth="1"/>
    <col min="11523" max="11523" width="8.28515625" style="1" customWidth="1"/>
    <col min="11524" max="11524" width="11.42578125" style="1" customWidth="1"/>
    <col min="11525" max="11526" width="11.5703125" style="1" customWidth="1"/>
    <col min="11527" max="11531" width="9.140625" style="1"/>
    <col min="11532" max="11532" width="7.140625" style="1" customWidth="1"/>
    <col min="11533" max="11776" width="9.140625" style="1"/>
    <col min="11777" max="11777" width="7.140625" style="1" customWidth="1"/>
    <col min="11778" max="11778" width="39.42578125" style="1" customWidth="1"/>
    <col min="11779" max="11779" width="8.28515625" style="1" customWidth="1"/>
    <col min="11780" max="11780" width="11.42578125" style="1" customWidth="1"/>
    <col min="11781" max="11782" width="11.5703125" style="1" customWidth="1"/>
    <col min="11783" max="11787" width="9.140625" style="1"/>
    <col min="11788" max="11788" width="7.140625" style="1" customWidth="1"/>
    <col min="11789" max="12032" width="9.140625" style="1"/>
    <col min="12033" max="12033" width="7.140625" style="1" customWidth="1"/>
    <col min="12034" max="12034" width="39.42578125" style="1" customWidth="1"/>
    <col min="12035" max="12035" width="8.28515625" style="1" customWidth="1"/>
    <col min="12036" max="12036" width="11.42578125" style="1" customWidth="1"/>
    <col min="12037" max="12038" width="11.5703125" style="1" customWidth="1"/>
    <col min="12039" max="12043" width="9.140625" style="1"/>
    <col min="12044" max="12044" width="7.140625" style="1" customWidth="1"/>
    <col min="12045" max="12288" width="9.140625" style="1"/>
    <col min="12289" max="12289" width="7.140625" style="1" customWidth="1"/>
    <col min="12290" max="12290" width="39.42578125" style="1" customWidth="1"/>
    <col min="12291" max="12291" width="8.28515625" style="1" customWidth="1"/>
    <col min="12292" max="12292" width="11.42578125" style="1" customWidth="1"/>
    <col min="12293" max="12294" width="11.5703125" style="1" customWidth="1"/>
    <col min="12295" max="12299" width="9.140625" style="1"/>
    <col min="12300" max="12300" width="7.140625" style="1" customWidth="1"/>
    <col min="12301" max="12544" width="9.140625" style="1"/>
    <col min="12545" max="12545" width="7.140625" style="1" customWidth="1"/>
    <col min="12546" max="12546" width="39.42578125" style="1" customWidth="1"/>
    <col min="12547" max="12547" width="8.28515625" style="1" customWidth="1"/>
    <col min="12548" max="12548" width="11.42578125" style="1" customWidth="1"/>
    <col min="12549" max="12550" width="11.5703125" style="1" customWidth="1"/>
    <col min="12551" max="12555" width="9.140625" style="1"/>
    <col min="12556" max="12556" width="7.140625" style="1" customWidth="1"/>
    <col min="12557" max="12800" width="9.140625" style="1"/>
    <col min="12801" max="12801" width="7.140625" style="1" customWidth="1"/>
    <col min="12802" max="12802" width="39.42578125" style="1" customWidth="1"/>
    <col min="12803" max="12803" width="8.28515625" style="1" customWidth="1"/>
    <col min="12804" max="12804" width="11.42578125" style="1" customWidth="1"/>
    <col min="12805" max="12806" width="11.5703125" style="1" customWidth="1"/>
    <col min="12807" max="12811" width="9.140625" style="1"/>
    <col min="12812" max="12812" width="7.140625" style="1" customWidth="1"/>
    <col min="12813" max="13056" width="9.140625" style="1"/>
    <col min="13057" max="13057" width="7.140625" style="1" customWidth="1"/>
    <col min="13058" max="13058" width="39.42578125" style="1" customWidth="1"/>
    <col min="13059" max="13059" width="8.28515625" style="1" customWidth="1"/>
    <col min="13060" max="13060" width="11.42578125" style="1" customWidth="1"/>
    <col min="13061" max="13062" width="11.5703125" style="1" customWidth="1"/>
    <col min="13063" max="13067" width="9.140625" style="1"/>
    <col min="13068" max="13068" width="7.140625" style="1" customWidth="1"/>
    <col min="13069" max="13312" width="9.140625" style="1"/>
    <col min="13313" max="13313" width="7.140625" style="1" customWidth="1"/>
    <col min="13314" max="13314" width="39.42578125" style="1" customWidth="1"/>
    <col min="13315" max="13315" width="8.28515625" style="1" customWidth="1"/>
    <col min="13316" max="13316" width="11.42578125" style="1" customWidth="1"/>
    <col min="13317" max="13318" width="11.5703125" style="1" customWidth="1"/>
    <col min="13319" max="13323" width="9.140625" style="1"/>
    <col min="13324" max="13324" width="7.140625" style="1" customWidth="1"/>
    <col min="13325" max="13568" width="9.140625" style="1"/>
    <col min="13569" max="13569" width="7.140625" style="1" customWidth="1"/>
    <col min="13570" max="13570" width="39.42578125" style="1" customWidth="1"/>
    <col min="13571" max="13571" width="8.28515625" style="1" customWidth="1"/>
    <col min="13572" max="13572" width="11.42578125" style="1" customWidth="1"/>
    <col min="13573" max="13574" width="11.5703125" style="1" customWidth="1"/>
    <col min="13575" max="13579" width="9.140625" style="1"/>
    <col min="13580" max="13580" width="7.140625" style="1" customWidth="1"/>
    <col min="13581" max="13824" width="9.140625" style="1"/>
    <col min="13825" max="13825" width="7.140625" style="1" customWidth="1"/>
    <col min="13826" max="13826" width="39.42578125" style="1" customWidth="1"/>
    <col min="13827" max="13827" width="8.28515625" style="1" customWidth="1"/>
    <col min="13828" max="13828" width="11.42578125" style="1" customWidth="1"/>
    <col min="13829" max="13830" width="11.5703125" style="1" customWidth="1"/>
    <col min="13831" max="13835" width="9.140625" style="1"/>
    <col min="13836" max="13836" width="7.140625" style="1" customWidth="1"/>
    <col min="13837" max="14080" width="9.140625" style="1"/>
    <col min="14081" max="14081" width="7.140625" style="1" customWidth="1"/>
    <col min="14082" max="14082" width="39.42578125" style="1" customWidth="1"/>
    <col min="14083" max="14083" width="8.28515625" style="1" customWidth="1"/>
    <col min="14084" max="14084" width="11.42578125" style="1" customWidth="1"/>
    <col min="14085" max="14086" width="11.5703125" style="1" customWidth="1"/>
    <col min="14087" max="14091" width="9.140625" style="1"/>
    <col min="14092" max="14092" width="7.140625" style="1" customWidth="1"/>
    <col min="14093" max="14336" width="9.140625" style="1"/>
    <col min="14337" max="14337" width="7.140625" style="1" customWidth="1"/>
    <col min="14338" max="14338" width="39.42578125" style="1" customWidth="1"/>
    <col min="14339" max="14339" width="8.28515625" style="1" customWidth="1"/>
    <col min="14340" max="14340" width="11.42578125" style="1" customWidth="1"/>
    <col min="14341" max="14342" width="11.5703125" style="1" customWidth="1"/>
    <col min="14343" max="14347" width="9.140625" style="1"/>
    <col min="14348" max="14348" width="7.140625" style="1" customWidth="1"/>
    <col min="14349" max="14592" width="9.140625" style="1"/>
    <col min="14593" max="14593" width="7.140625" style="1" customWidth="1"/>
    <col min="14594" max="14594" width="39.42578125" style="1" customWidth="1"/>
    <col min="14595" max="14595" width="8.28515625" style="1" customWidth="1"/>
    <col min="14596" max="14596" width="11.42578125" style="1" customWidth="1"/>
    <col min="14597" max="14598" width="11.5703125" style="1" customWidth="1"/>
    <col min="14599" max="14603" width="9.140625" style="1"/>
    <col min="14604" max="14604" width="7.140625" style="1" customWidth="1"/>
    <col min="14605" max="14848" width="9.140625" style="1"/>
    <col min="14849" max="14849" width="7.140625" style="1" customWidth="1"/>
    <col min="14850" max="14850" width="39.42578125" style="1" customWidth="1"/>
    <col min="14851" max="14851" width="8.28515625" style="1" customWidth="1"/>
    <col min="14852" max="14852" width="11.42578125" style="1" customWidth="1"/>
    <col min="14853" max="14854" width="11.5703125" style="1" customWidth="1"/>
    <col min="14855" max="14859" width="9.140625" style="1"/>
    <col min="14860" max="14860" width="7.140625" style="1" customWidth="1"/>
    <col min="14861" max="15104" width="9.140625" style="1"/>
    <col min="15105" max="15105" width="7.140625" style="1" customWidth="1"/>
    <col min="15106" max="15106" width="39.42578125" style="1" customWidth="1"/>
    <col min="15107" max="15107" width="8.28515625" style="1" customWidth="1"/>
    <col min="15108" max="15108" width="11.42578125" style="1" customWidth="1"/>
    <col min="15109" max="15110" width="11.5703125" style="1" customWidth="1"/>
    <col min="15111" max="15115" width="9.140625" style="1"/>
    <col min="15116" max="15116" width="7.140625" style="1" customWidth="1"/>
    <col min="15117" max="15360" width="9.140625" style="1"/>
    <col min="15361" max="15361" width="7.140625" style="1" customWidth="1"/>
    <col min="15362" max="15362" width="39.42578125" style="1" customWidth="1"/>
    <col min="15363" max="15363" width="8.28515625" style="1" customWidth="1"/>
    <col min="15364" max="15364" width="11.42578125" style="1" customWidth="1"/>
    <col min="15365" max="15366" width="11.5703125" style="1" customWidth="1"/>
    <col min="15367" max="15371" width="9.140625" style="1"/>
    <col min="15372" max="15372" width="7.140625" style="1" customWidth="1"/>
    <col min="15373" max="15616" width="9.140625" style="1"/>
    <col min="15617" max="15617" width="7.140625" style="1" customWidth="1"/>
    <col min="15618" max="15618" width="39.42578125" style="1" customWidth="1"/>
    <col min="15619" max="15619" width="8.28515625" style="1" customWidth="1"/>
    <col min="15620" max="15620" width="11.42578125" style="1" customWidth="1"/>
    <col min="15621" max="15622" width="11.5703125" style="1" customWidth="1"/>
    <col min="15623" max="15627" width="9.140625" style="1"/>
    <col min="15628" max="15628" width="7.140625" style="1" customWidth="1"/>
    <col min="15629" max="15872" width="9.140625" style="1"/>
    <col min="15873" max="15873" width="7.140625" style="1" customWidth="1"/>
    <col min="15874" max="15874" width="39.42578125" style="1" customWidth="1"/>
    <col min="15875" max="15875" width="8.28515625" style="1" customWidth="1"/>
    <col min="15876" max="15876" width="11.42578125" style="1" customWidth="1"/>
    <col min="15877" max="15878" width="11.5703125" style="1" customWidth="1"/>
    <col min="15879" max="15883" width="9.140625" style="1"/>
    <col min="15884" max="15884" width="7.140625" style="1" customWidth="1"/>
    <col min="15885" max="16128" width="9.140625" style="1"/>
    <col min="16129" max="16129" width="7.140625" style="1" customWidth="1"/>
    <col min="16130" max="16130" width="39.42578125" style="1" customWidth="1"/>
    <col min="16131" max="16131" width="8.28515625" style="1" customWidth="1"/>
    <col min="16132" max="16132" width="11.42578125" style="1" customWidth="1"/>
    <col min="16133" max="16134" width="11.5703125" style="1" customWidth="1"/>
    <col min="16135" max="16139" width="9.140625" style="1"/>
    <col min="16140" max="16140" width="7.140625" style="1" customWidth="1"/>
    <col min="16141" max="16384" width="9.140625" style="1"/>
  </cols>
  <sheetData>
    <row r="1" spans="1:9">
      <c r="A1" s="72" t="s">
        <v>390</v>
      </c>
      <c r="B1" s="24" t="s">
        <v>391</v>
      </c>
    </row>
    <row r="2" spans="1:9">
      <c r="A2" s="72"/>
      <c r="B2" s="24"/>
      <c r="H2" s="595" t="s">
        <v>1453</v>
      </c>
    </row>
    <row r="3" spans="1:9" s="89" customFormat="1">
      <c r="A3" s="104" t="s">
        <v>392</v>
      </c>
      <c r="B3" s="105"/>
      <c r="C3" s="106"/>
      <c r="D3" s="107"/>
      <c r="E3" s="106"/>
      <c r="F3" s="108"/>
      <c r="H3" s="596" t="s">
        <v>1454</v>
      </c>
    </row>
    <row r="4" spans="1:9" s="153" customFormat="1" ht="15" customHeight="1">
      <c r="A4" s="1214" t="s">
        <v>393</v>
      </c>
      <c r="B4" s="1251"/>
      <c r="C4" s="1251"/>
      <c r="D4" s="1251"/>
      <c r="E4" s="1251"/>
      <c r="F4" s="1252"/>
      <c r="H4" s="529" t="s">
        <v>1455</v>
      </c>
    </row>
    <row r="5" spans="1:9" s="153" customFormat="1" ht="15" customHeight="1">
      <c r="A5" s="1253" t="s">
        <v>394</v>
      </c>
      <c r="B5" s="1212"/>
      <c r="C5" s="1212"/>
      <c r="D5" s="1212"/>
      <c r="E5" s="1212"/>
      <c r="F5" s="1213"/>
      <c r="H5" s="597" t="s">
        <v>309</v>
      </c>
    </row>
    <row r="6" spans="1:9" s="153" customFormat="1" ht="27" customHeight="1">
      <c r="A6" s="1254" t="s">
        <v>395</v>
      </c>
      <c r="B6" s="1208"/>
      <c r="C6" s="1208"/>
      <c r="D6" s="1208"/>
      <c r="E6" s="1208"/>
      <c r="F6" s="1209"/>
      <c r="H6" s="531" t="s">
        <v>1376</v>
      </c>
    </row>
    <row r="7" spans="1:9">
      <c r="A7" s="72"/>
      <c r="B7" s="24"/>
      <c r="H7" s="598" t="s">
        <v>1456</v>
      </c>
    </row>
    <row r="8" spans="1:9">
      <c r="H8" s="599" t="s">
        <v>1457</v>
      </c>
    </row>
    <row r="9" spans="1:9" s="24" customFormat="1" ht="17.25" thickBot="1">
      <c r="A9" s="74"/>
      <c r="B9" s="75" t="s">
        <v>96</v>
      </c>
      <c r="C9" s="95" t="s">
        <v>139</v>
      </c>
      <c r="D9" s="95" t="s">
        <v>97</v>
      </c>
      <c r="E9" s="95" t="s">
        <v>98</v>
      </c>
      <c r="F9" s="95" t="s">
        <v>99</v>
      </c>
      <c r="H9" s="600" t="s">
        <v>1458</v>
      </c>
    </row>
    <row r="10" spans="1:9" ht="17.25" thickTop="1">
      <c r="H10" s="533" t="s">
        <v>1459</v>
      </c>
    </row>
    <row r="11" spans="1:9" s="273" customFormat="1" ht="182.25" customHeight="1">
      <c r="A11" s="277" t="s">
        <v>396</v>
      </c>
      <c r="B11" s="150" t="s">
        <v>1774</v>
      </c>
      <c r="H11" s="474" t="s">
        <v>1460</v>
      </c>
      <c r="I11" s="649">
        <f>SUM(F13+F14+F18+F20)</f>
        <v>0</v>
      </c>
    </row>
    <row r="12" spans="1:9" s="273" customFormat="1" ht="25.5">
      <c r="A12" s="277"/>
      <c r="B12" s="150" t="s">
        <v>1773</v>
      </c>
      <c r="C12" s="278"/>
      <c r="D12" s="279"/>
      <c r="E12" s="280"/>
      <c r="F12" s="280"/>
    </row>
    <row r="13" spans="1:9" s="273" customFormat="1" ht="12.75">
      <c r="A13" s="178" t="s">
        <v>386</v>
      </c>
      <c r="B13" s="45" t="s">
        <v>571</v>
      </c>
      <c r="C13" s="278" t="s">
        <v>101</v>
      </c>
      <c r="D13" s="279">
        <v>410</v>
      </c>
      <c r="E13" s="280">
        <v>0</v>
      </c>
      <c r="F13" s="280">
        <f>E13*D13</f>
        <v>0</v>
      </c>
    </row>
    <row r="14" spans="1:9" s="273" customFormat="1" ht="12.75">
      <c r="A14" s="178" t="s">
        <v>387</v>
      </c>
      <c r="B14" s="45" t="s">
        <v>572</v>
      </c>
      <c r="C14" s="278" t="s">
        <v>101</v>
      </c>
      <c r="D14" s="279">
        <v>110</v>
      </c>
      <c r="E14" s="280">
        <v>0</v>
      </c>
      <c r="F14" s="280">
        <f>E14*D14</f>
        <v>0</v>
      </c>
    </row>
    <row r="15" spans="1:9" s="273" customFormat="1" ht="12.75">
      <c r="A15" s="277"/>
      <c r="B15" s="150"/>
      <c r="C15" s="278"/>
      <c r="D15" s="279"/>
      <c r="E15" s="280"/>
      <c r="F15" s="280"/>
    </row>
    <row r="16" spans="1:9" s="273" customFormat="1" ht="382.5">
      <c r="A16" s="277" t="s">
        <v>398</v>
      </c>
      <c r="B16" s="150" t="s">
        <v>575</v>
      </c>
      <c r="C16" s="281"/>
      <c r="D16" s="282"/>
      <c r="E16" s="283"/>
      <c r="F16" s="283"/>
    </row>
    <row r="17" spans="1:6" s="273" customFormat="1" ht="51">
      <c r="A17" s="277"/>
      <c r="B17" s="150" t="s">
        <v>576</v>
      </c>
      <c r="C17" s="281"/>
      <c r="D17" s="282"/>
      <c r="E17" s="283"/>
      <c r="F17" s="283"/>
    </row>
    <row r="18" spans="1:6" s="273" customFormat="1" ht="25.5">
      <c r="A18" s="284" t="s">
        <v>123</v>
      </c>
      <c r="B18" s="150" t="s">
        <v>397</v>
      </c>
      <c r="C18" s="278" t="s">
        <v>101</v>
      </c>
      <c r="D18" s="279">
        <v>2200</v>
      </c>
      <c r="E18" s="280">
        <v>0</v>
      </c>
      <c r="F18" s="280">
        <f>E18*D18</f>
        <v>0</v>
      </c>
    </row>
    <row r="19" spans="1:6" s="273" customFormat="1" ht="12.75">
      <c r="A19" s="271"/>
      <c r="B19" s="272"/>
      <c r="C19" s="274"/>
      <c r="D19" s="275"/>
      <c r="E19" s="276"/>
      <c r="F19" s="276"/>
    </row>
    <row r="20" spans="1:6" s="273" customFormat="1" ht="76.5">
      <c r="A20" s="277" t="s">
        <v>660</v>
      </c>
      <c r="B20" s="150" t="s">
        <v>661</v>
      </c>
      <c r="C20" s="278" t="s">
        <v>101</v>
      </c>
      <c r="D20" s="279">
        <v>560</v>
      </c>
      <c r="E20" s="280">
        <v>0</v>
      </c>
      <c r="F20" s="280">
        <f>E20*D20</f>
        <v>0</v>
      </c>
    </row>
    <row r="21" spans="1:6" s="273" customFormat="1" ht="13.5" thickBot="1">
      <c r="A21" s="271"/>
      <c r="B21" s="272"/>
      <c r="C21" s="274"/>
      <c r="D21" s="275"/>
      <c r="E21" s="276"/>
      <c r="F21" s="276"/>
    </row>
    <row r="22" spans="1:6" s="24" customFormat="1" ht="17.25" thickBot="1">
      <c r="A22" s="84"/>
      <c r="B22" s="85" t="s">
        <v>399</v>
      </c>
      <c r="C22" s="100"/>
      <c r="D22" s="101"/>
      <c r="E22" s="102"/>
      <c r="F22" s="102">
        <f>SUM(F11:F20)</f>
        <v>0</v>
      </c>
    </row>
  </sheetData>
  <sheetProtection selectLockedCells="1" selectUnlockedCells="1"/>
  <mergeCells count="3">
    <mergeCell ref="A4:F4"/>
    <mergeCell ref="A5:F5"/>
    <mergeCell ref="A6:F6"/>
  </mergeCells>
  <pageMargins left="0.78740157480314965" right="0.39370078740157483" top="0.98425196850393704" bottom="0.98425196850393704" header="0.51181102362204722" footer="0.51181102362204722"/>
  <pageSetup paperSize="9" firstPageNumber="0" orientation="portrait" r:id="rId1"/>
  <headerFooter alignWithMargins="0">
    <oddHeader>&amp;L&amp;"Calibri,Krepko"&amp;9&amp;UObjekt: Večnamenska športna dvorana
Prežihova 1, 9520 Gornja Radgona&amp;R&amp;9POPIS OBRTNIŠKIH DEL
B/6.0 TLAKARSKA DELA</oddHeader>
    <oddFooter>&amp;LRekonstrukcija - OBSTOJEČI OBJEKT&amp;R&amp;P</oddFooter>
  </headerFooter>
  <colBreaks count="1" manualBreakCount="1">
    <brk id="6" max="28"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AF4684-1975-4D6F-B05A-54031BA4BB18}">
  <dimension ref="A1:J32"/>
  <sheetViews>
    <sheetView view="pageBreakPreview" zoomScaleSheetLayoutView="100" workbookViewId="0">
      <selection activeCell="E26" sqref="E26"/>
    </sheetView>
  </sheetViews>
  <sheetFormatPr defaultRowHeight="16.5"/>
  <cols>
    <col min="1" max="1" width="7.140625" style="47" customWidth="1"/>
    <col min="2" max="2" width="39.42578125" style="1" customWidth="1"/>
    <col min="3" max="3" width="8.28515625" style="47" customWidth="1"/>
    <col min="4" max="4" width="9.7109375" style="47" customWidth="1"/>
    <col min="5" max="5" width="12.42578125" style="47" customWidth="1"/>
    <col min="6" max="6" width="13.28515625" style="47" customWidth="1"/>
    <col min="7" max="7" width="9.140625" style="1" hidden="1" customWidth="1"/>
    <col min="8" max="8" width="29.85546875" style="1" hidden="1" customWidth="1"/>
    <col min="9" max="9" width="17.7109375" style="1" hidden="1" customWidth="1"/>
    <col min="10" max="10" width="9.140625" style="1" hidden="1" customWidth="1"/>
    <col min="11" max="11" width="9.140625" style="1"/>
    <col min="12" max="12" width="7.140625" style="1" customWidth="1"/>
    <col min="13" max="256" width="9.140625" style="1"/>
    <col min="257" max="257" width="7.140625" style="1" customWidth="1"/>
    <col min="258" max="258" width="39.42578125" style="1" customWidth="1"/>
    <col min="259" max="259" width="8.28515625" style="1" customWidth="1"/>
    <col min="260" max="260" width="9.7109375" style="1" customWidth="1"/>
    <col min="261" max="261" width="12.42578125" style="1" customWidth="1"/>
    <col min="262" max="262" width="13.28515625" style="1" customWidth="1"/>
    <col min="263" max="267" width="9.140625" style="1"/>
    <col min="268" max="268" width="7.140625" style="1" customWidth="1"/>
    <col min="269" max="512" width="9.140625" style="1"/>
    <col min="513" max="513" width="7.140625" style="1" customWidth="1"/>
    <col min="514" max="514" width="39.42578125" style="1" customWidth="1"/>
    <col min="515" max="515" width="8.28515625" style="1" customWidth="1"/>
    <col min="516" max="516" width="9.7109375" style="1" customWidth="1"/>
    <col min="517" max="517" width="12.42578125" style="1" customWidth="1"/>
    <col min="518" max="518" width="13.28515625" style="1" customWidth="1"/>
    <col min="519" max="523" width="9.140625" style="1"/>
    <col min="524" max="524" width="7.140625" style="1" customWidth="1"/>
    <col min="525" max="768" width="9.140625" style="1"/>
    <col min="769" max="769" width="7.140625" style="1" customWidth="1"/>
    <col min="770" max="770" width="39.42578125" style="1" customWidth="1"/>
    <col min="771" max="771" width="8.28515625" style="1" customWidth="1"/>
    <col min="772" max="772" width="9.7109375" style="1" customWidth="1"/>
    <col min="773" max="773" width="12.42578125" style="1" customWidth="1"/>
    <col min="774" max="774" width="13.28515625" style="1" customWidth="1"/>
    <col min="775" max="779" width="9.140625" style="1"/>
    <col min="780" max="780" width="7.140625" style="1" customWidth="1"/>
    <col min="781" max="1024" width="9.140625" style="1"/>
    <col min="1025" max="1025" width="7.140625" style="1" customWidth="1"/>
    <col min="1026" max="1026" width="39.42578125" style="1" customWidth="1"/>
    <col min="1027" max="1027" width="8.28515625" style="1" customWidth="1"/>
    <col min="1028" max="1028" width="9.7109375" style="1" customWidth="1"/>
    <col min="1029" max="1029" width="12.42578125" style="1" customWidth="1"/>
    <col min="1030" max="1030" width="13.28515625" style="1" customWidth="1"/>
    <col min="1031" max="1035" width="9.140625" style="1"/>
    <col min="1036" max="1036" width="7.140625" style="1" customWidth="1"/>
    <col min="1037" max="1280" width="9.140625" style="1"/>
    <col min="1281" max="1281" width="7.140625" style="1" customWidth="1"/>
    <col min="1282" max="1282" width="39.42578125" style="1" customWidth="1"/>
    <col min="1283" max="1283" width="8.28515625" style="1" customWidth="1"/>
    <col min="1284" max="1284" width="9.7109375" style="1" customWidth="1"/>
    <col min="1285" max="1285" width="12.42578125" style="1" customWidth="1"/>
    <col min="1286" max="1286" width="13.28515625" style="1" customWidth="1"/>
    <col min="1287" max="1291" width="9.140625" style="1"/>
    <col min="1292" max="1292" width="7.140625" style="1" customWidth="1"/>
    <col min="1293" max="1536" width="9.140625" style="1"/>
    <col min="1537" max="1537" width="7.140625" style="1" customWidth="1"/>
    <col min="1538" max="1538" width="39.42578125" style="1" customWidth="1"/>
    <col min="1539" max="1539" width="8.28515625" style="1" customWidth="1"/>
    <col min="1540" max="1540" width="9.7109375" style="1" customWidth="1"/>
    <col min="1541" max="1541" width="12.42578125" style="1" customWidth="1"/>
    <col min="1542" max="1542" width="13.28515625" style="1" customWidth="1"/>
    <col min="1543" max="1547" width="9.140625" style="1"/>
    <col min="1548" max="1548" width="7.140625" style="1" customWidth="1"/>
    <col min="1549" max="1792" width="9.140625" style="1"/>
    <col min="1793" max="1793" width="7.140625" style="1" customWidth="1"/>
    <col min="1794" max="1794" width="39.42578125" style="1" customWidth="1"/>
    <col min="1795" max="1795" width="8.28515625" style="1" customWidth="1"/>
    <col min="1796" max="1796" width="9.7109375" style="1" customWidth="1"/>
    <col min="1797" max="1797" width="12.42578125" style="1" customWidth="1"/>
    <col min="1798" max="1798" width="13.28515625" style="1" customWidth="1"/>
    <col min="1799" max="1803" width="9.140625" style="1"/>
    <col min="1804" max="1804" width="7.140625" style="1" customWidth="1"/>
    <col min="1805" max="2048" width="9.140625" style="1"/>
    <col min="2049" max="2049" width="7.140625" style="1" customWidth="1"/>
    <col min="2050" max="2050" width="39.42578125" style="1" customWidth="1"/>
    <col min="2051" max="2051" width="8.28515625" style="1" customWidth="1"/>
    <col min="2052" max="2052" width="9.7109375" style="1" customWidth="1"/>
    <col min="2053" max="2053" width="12.42578125" style="1" customWidth="1"/>
    <col min="2054" max="2054" width="13.28515625" style="1" customWidth="1"/>
    <col min="2055" max="2059" width="9.140625" style="1"/>
    <col min="2060" max="2060" width="7.140625" style="1" customWidth="1"/>
    <col min="2061" max="2304" width="9.140625" style="1"/>
    <col min="2305" max="2305" width="7.140625" style="1" customWidth="1"/>
    <col min="2306" max="2306" width="39.42578125" style="1" customWidth="1"/>
    <col min="2307" max="2307" width="8.28515625" style="1" customWidth="1"/>
    <col min="2308" max="2308" width="9.7109375" style="1" customWidth="1"/>
    <col min="2309" max="2309" width="12.42578125" style="1" customWidth="1"/>
    <col min="2310" max="2310" width="13.28515625" style="1" customWidth="1"/>
    <col min="2311" max="2315" width="9.140625" style="1"/>
    <col min="2316" max="2316" width="7.140625" style="1" customWidth="1"/>
    <col min="2317" max="2560" width="9.140625" style="1"/>
    <col min="2561" max="2561" width="7.140625" style="1" customWidth="1"/>
    <col min="2562" max="2562" width="39.42578125" style="1" customWidth="1"/>
    <col min="2563" max="2563" width="8.28515625" style="1" customWidth="1"/>
    <col min="2564" max="2564" width="9.7109375" style="1" customWidth="1"/>
    <col min="2565" max="2565" width="12.42578125" style="1" customWidth="1"/>
    <col min="2566" max="2566" width="13.28515625" style="1" customWidth="1"/>
    <col min="2567" max="2571" width="9.140625" style="1"/>
    <col min="2572" max="2572" width="7.140625" style="1" customWidth="1"/>
    <col min="2573" max="2816" width="9.140625" style="1"/>
    <col min="2817" max="2817" width="7.140625" style="1" customWidth="1"/>
    <col min="2818" max="2818" width="39.42578125" style="1" customWidth="1"/>
    <col min="2819" max="2819" width="8.28515625" style="1" customWidth="1"/>
    <col min="2820" max="2820" width="9.7109375" style="1" customWidth="1"/>
    <col min="2821" max="2821" width="12.42578125" style="1" customWidth="1"/>
    <col min="2822" max="2822" width="13.28515625" style="1" customWidth="1"/>
    <col min="2823" max="2827" width="9.140625" style="1"/>
    <col min="2828" max="2828" width="7.140625" style="1" customWidth="1"/>
    <col min="2829" max="3072" width="9.140625" style="1"/>
    <col min="3073" max="3073" width="7.140625" style="1" customWidth="1"/>
    <col min="3074" max="3074" width="39.42578125" style="1" customWidth="1"/>
    <col min="3075" max="3075" width="8.28515625" style="1" customWidth="1"/>
    <col min="3076" max="3076" width="9.7109375" style="1" customWidth="1"/>
    <col min="3077" max="3077" width="12.42578125" style="1" customWidth="1"/>
    <col min="3078" max="3078" width="13.28515625" style="1" customWidth="1"/>
    <col min="3079" max="3083" width="9.140625" style="1"/>
    <col min="3084" max="3084" width="7.140625" style="1" customWidth="1"/>
    <col min="3085" max="3328" width="9.140625" style="1"/>
    <col min="3329" max="3329" width="7.140625" style="1" customWidth="1"/>
    <col min="3330" max="3330" width="39.42578125" style="1" customWidth="1"/>
    <col min="3331" max="3331" width="8.28515625" style="1" customWidth="1"/>
    <col min="3332" max="3332" width="9.7109375" style="1" customWidth="1"/>
    <col min="3333" max="3333" width="12.42578125" style="1" customWidth="1"/>
    <col min="3334" max="3334" width="13.28515625" style="1" customWidth="1"/>
    <col min="3335" max="3339" width="9.140625" style="1"/>
    <col min="3340" max="3340" width="7.140625" style="1" customWidth="1"/>
    <col min="3341" max="3584" width="9.140625" style="1"/>
    <col min="3585" max="3585" width="7.140625" style="1" customWidth="1"/>
    <col min="3586" max="3586" width="39.42578125" style="1" customWidth="1"/>
    <col min="3587" max="3587" width="8.28515625" style="1" customWidth="1"/>
    <col min="3588" max="3588" width="9.7109375" style="1" customWidth="1"/>
    <col min="3589" max="3589" width="12.42578125" style="1" customWidth="1"/>
    <col min="3590" max="3590" width="13.28515625" style="1" customWidth="1"/>
    <col min="3591" max="3595" width="9.140625" style="1"/>
    <col min="3596" max="3596" width="7.140625" style="1" customWidth="1"/>
    <col min="3597" max="3840" width="9.140625" style="1"/>
    <col min="3841" max="3841" width="7.140625" style="1" customWidth="1"/>
    <col min="3842" max="3842" width="39.42578125" style="1" customWidth="1"/>
    <col min="3843" max="3843" width="8.28515625" style="1" customWidth="1"/>
    <col min="3844" max="3844" width="9.7109375" style="1" customWidth="1"/>
    <col min="3845" max="3845" width="12.42578125" style="1" customWidth="1"/>
    <col min="3846" max="3846" width="13.28515625" style="1" customWidth="1"/>
    <col min="3847" max="3851" width="9.140625" style="1"/>
    <col min="3852" max="3852" width="7.140625" style="1" customWidth="1"/>
    <col min="3853" max="4096" width="9.140625" style="1"/>
    <col min="4097" max="4097" width="7.140625" style="1" customWidth="1"/>
    <col min="4098" max="4098" width="39.42578125" style="1" customWidth="1"/>
    <col min="4099" max="4099" width="8.28515625" style="1" customWidth="1"/>
    <col min="4100" max="4100" width="9.7109375" style="1" customWidth="1"/>
    <col min="4101" max="4101" width="12.42578125" style="1" customWidth="1"/>
    <col min="4102" max="4102" width="13.28515625" style="1" customWidth="1"/>
    <col min="4103" max="4107" width="9.140625" style="1"/>
    <col min="4108" max="4108" width="7.140625" style="1" customWidth="1"/>
    <col min="4109" max="4352" width="9.140625" style="1"/>
    <col min="4353" max="4353" width="7.140625" style="1" customWidth="1"/>
    <col min="4354" max="4354" width="39.42578125" style="1" customWidth="1"/>
    <col min="4355" max="4355" width="8.28515625" style="1" customWidth="1"/>
    <col min="4356" max="4356" width="9.7109375" style="1" customWidth="1"/>
    <col min="4357" max="4357" width="12.42578125" style="1" customWidth="1"/>
    <col min="4358" max="4358" width="13.28515625" style="1" customWidth="1"/>
    <col min="4359" max="4363" width="9.140625" style="1"/>
    <col min="4364" max="4364" width="7.140625" style="1" customWidth="1"/>
    <col min="4365" max="4608" width="9.140625" style="1"/>
    <col min="4609" max="4609" width="7.140625" style="1" customWidth="1"/>
    <col min="4610" max="4610" width="39.42578125" style="1" customWidth="1"/>
    <col min="4611" max="4611" width="8.28515625" style="1" customWidth="1"/>
    <col min="4612" max="4612" width="9.7109375" style="1" customWidth="1"/>
    <col min="4613" max="4613" width="12.42578125" style="1" customWidth="1"/>
    <col min="4614" max="4614" width="13.28515625" style="1" customWidth="1"/>
    <col min="4615" max="4619" width="9.140625" style="1"/>
    <col min="4620" max="4620" width="7.140625" style="1" customWidth="1"/>
    <col min="4621" max="4864" width="9.140625" style="1"/>
    <col min="4865" max="4865" width="7.140625" style="1" customWidth="1"/>
    <col min="4866" max="4866" width="39.42578125" style="1" customWidth="1"/>
    <col min="4867" max="4867" width="8.28515625" style="1" customWidth="1"/>
    <col min="4868" max="4868" width="9.7109375" style="1" customWidth="1"/>
    <col min="4869" max="4869" width="12.42578125" style="1" customWidth="1"/>
    <col min="4870" max="4870" width="13.28515625" style="1" customWidth="1"/>
    <col min="4871" max="4875" width="9.140625" style="1"/>
    <col min="4876" max="4876" width="7.140625" style="1" customWidth="1"/>
    <col min="4877" max="5120" width="9.140625" style="1"/>
    <col min="5121" max="5121" width="7.140625" style="1" customWidth="1"/>
    <col min="5122" max="5122" width="39.42578125" style="1" customWidth="1"/>
    <col min="5123" max="5123" width="8.28515625" style="1" customWidth="1"/>
    <col min="5124" max="5124" width="9.7109375" style="1" customWidth="1"/>
    <col min="5125" max="5125" width="12.42578125" style="1" customWidth="1"/>
    <col min="5126" max="5126" width="13.28515625" style="1" customWidth="1"/>
    <col min="5127" max="5131" width="9.140625" style="1"/>
    <col min="5132" max="5132" width="7.140625" style="1" customWidth="1"/>
    <col min="5133" max="5376" width="9.140625" style="1"/>
    <col min="5377" max="5377" width="7.140625" style="1" customWidth="1"/>
    <col min="5378" max="5378" width="39.42578125" style="1" customWidth="1"/>
    <col min="5379" max="5379" width="8.28515625" style="1" customWidth="1"/>
    <col min="5380" max="5380" width="9.7109375" style="1" customWidth="1"/>
    <col min="5381" max="5381" width="12.42578125" style="1" customWidth="1"/>
    <col min="5382" max="5382" width="13.28515625" style="1" customWidth="1"/>
    <col min="5383" max="5387" width="9.140625" style="1"/>
    <col min="5388" max="5388" width="7.140625" style="1" customWidth="1"/>
    <col min="5389" max="5632" width="9.140625" style="1"/>
    <col min="5633" max="5633" width="7.140625" style="1" customWidth="1"/>
    <col min="5634" max="5634" width="39.42578125" style="1" customWidth="1"/>
    <col min="5635" max="5635" width="8.28515625" style="1" customWidth="1"/>
    <col min="5636" max="5636" width="9.7109375" style="1" customWidth="1"/>
    <col min="5637" max="5637" width="12.42578125" style="1" customWidth="1"/>
    <col min="5638" max="5638" width="13.28515625" style="1" customWidth="1"/>
    <col min="5639" max="5643" width="9.140625" style="1"/>
    <col min="5644" max="5644" width="7.140625" style="1" customWidth="1"/>
    <col min="5645" max="5888" width="9.140625" style="1"/>
    <col min="5889" max="5889" width="7.140625" style="1" customWidth="1"/>
    <col min="5890" max="5890" width="39.42578125" style="1" customWidth="1"/>
    <col min="5891" max="5891" width="8.28515625" style="1" customWidth="1"/>
    <col min="5892" max="5892" width="9.7109375" style="1" customWidth="1"/>
    <col min="5893" max="5893" width="12.42578125" style="1" customWidth="1"/>
    <col min="5894" max="5894" width="13.28515625" style="1" customWidth="1"/>
    <col min="5895" max="5899" width="9.140625" style="1"/>
    <col min="5900" max="5900" width="7.140625" style="1" customWidth="1"/>
    <col min="5901" max="6144" width="9.140625" style="1"/>
    <col min="6145" max="6145" width="7.140625" style="1" customWidth="1"/>
    <col min="6146" max="6146" width="39.42578125" style="1" customWidth="1"/>
    <col min="6147" max="6147" width="8.28515625" style="1" customWidth="1"/>
    <col min="6148" max="6148" width="9.7109375" style="1" customWidth="1"/>
    <col min="6149" max="6149" width="12.42578125" style="1" customWidth="1"/>
    <col min="6150" max="6150" width="13.28515625" style="1" customWidth="1"/>
    <col min="6151" max="6155" width="9.140625" style="1"/>
    <col min="6156" max="6156" width="7.140625" style="1" customWidth="1"/>
    <col min="6157" max="6400" width="9.140625" style="1"/>
    <col min="6401" max="6401" width="7.140625" style="1" customWidth="1"/>
    <col min="6402" max="6402" width="39.42578125" style="1" customWidth="1"/>
    <col min="6403" max="6403" width="8.28515625" style="1" customWidth="1"/>
    <col min="6404" max="6404" width="9.7109375" style="1" customWidth="1"/>
    <col min="6405" max="6405" width="12.42578125" style="1" customWidth="1"/>
    <col min="6406" max="6406" width="13.28515625" style="1" customWidth="1"/>
    <col min="6407" max="6411" width="9.140625" style="1"/>
    <col min="6412" max="6412" width="7.140625" style="1" customWidth="1"/>
    <col min="6413" max="6656" width="9.140625" style="1"/>
    <col min="6657" max="6657" width="7.140625" style="1" customWidth="1"/>
    <col min="6658" max="6658" width="39.42578125" style="1" customWidth="1"/>
    <col min="6659" max="6659" width="8.28515625" style="1" customWidth="1"/>
    <col min="6660" max="6660" width="9.7109375" style="1" customWidth="1"/>
    <col min="6661" max="6661" width="12.42578125" style="1" customWidth="1"/>
    <col min="6662" max="6662" width="13.28515625" style="1" customWidth="1"/>
    <col min="6663" max="6667" width="9.140625" style="1"/>
    <col min="6668" max="6668" width="7.140625" style="1" customWidth="1"/>
    <col min="6669" max="6912" width="9.140625" style="1"/>
    <col min="6913" max="6913" width="7.140625" style="1" customWidth="1"/>
    <col min="6914" max="6914" width="39.42578125" style="1" customWidth="1"/>
    <col min="6915" max="6915" width="8.28515625" style="1" customWidth="1"/>
    <col min="6916" max="6916" width="9.7109375" style="1" customWidth="1"/>
    <col min="6917" max="6917" width="12.42578125" style="1" customWidth="1"/>
    <col min="6918" max="6918" width="13.28515625" style="1" customWidth="1"/>
    <col min="6919" max="6923" width="9.140625" style="1"/>
    <col min="6924" max="6924" width="7.140625" style="1" customWidth="1"/>
    <col min="6925" max="7168" width="9.140625" style="1"/>
    <col min="7169" max="7169" width="7.140625" style="1" customWidth="1"/>
    <col min="7170" max="7170" width="39.42578125" style="1" customWidth="1"/>
    <col min="7171" max="7171" width="8.28515625" style="1" customWidth="1"/>
    <col min="7172" max="7172" width="9.7109375" style="1" customWidth="1"/>
    <col min="7173" max="7173" width="12.42578125" style="1" customWidth="1"/>
    <col min="7174" max="7174" width="13.28515625" style="1" customWidth="1"/>
    <col min="7175" max="7179" width="9.140625" style="1"/>
    <col min="7180" max="7180" width="7.140625" style="1" customWidth="1"/>
    <col min="7181" max="7424" width="9.140625" style="1"/>
    <col min="7425" max="7425" width="7.140625" style="1" customWidth="1"/>
    <col min="7426" max="7426" width="39.42578125" style="1" customWidth="1"/>
    <col min="7427" max="7427" width="8.28515625" style="1" customWidth="1"/>
    <col min="7428" max="7428" width="9.7109375" style="1" customWidth="1"/>
    <col min="7429" max="7429" width="12.42578125" style="1" customWidth="1"/>
    <col min="7430" max="7430" width="13.28515625" style="1" customWidth="1"/>
    <col min="7431" max="7435" width="9.140625" style="1"/>
    <col min="7436" max="7436" width="7.140625" style="1" customWidth="1"/>
    <col min="7437" max="7680" width="9.140625" style="1"/>
    <col min="7681" max="7681" width="7.140625" style="1" customWidth="1"/>
    <col min="7682" max="7682" width="39.42578125" style="1" customWidth="1"/>
    <col min="7683" max="7683" width="8.28515625" style="1" customWidth="1"/>
    <col min="7684" max="7684" width="9.7109375" style="1" customWidth="1"/>
    <col min="7685" max="7685" width="12.42578125" style="1" customWidth="1"/>
    <col min="7686" max="7686" width="13.28515625" style="1" customWidth="1"/>
    <col min="7687" max="7691" width="9.140625" style="1"/>
    <col min="7692" max="7692" width="7.140625" style="1" customWidth="1"/>
    <col min="7693" max="7936" width="9.140625" style="1"/>
    <col min="7937" max="7937" width="7.140625" style="1" customWidth="1"/>
    <col min="7938" max="7938" width="39.42578125" style="1" customWidth="1"/>
    <col min="7939" max="7939" width="8.28515625" style="1" customWidth="1"/>
    <col min="7940" max="7940" width="9.7109375" style="1" customWidth="1"/>
    <col min="7941" max="7941" width="12.42578125" style="1" customWidth="1"/>
    <col min="7942" max="7942" width="13.28515625" style="1" customWidth="1"/>
    <col min="7943" max="7947" width="9.140625" style="1"/>
    <col min="7948" max="7948" width="7.140625" style="1" customWidth="1"/>
    <col min="7949" max="8192" width="9.140625" style="1"/>
    <col min="8193" max="8193" width="7.140625" style="1" customWidth="1"/>
    <col min="8194" max="8194" width="39.42578125" style="1" customWidth="1"/>
    <col min="8195" max="8195" width="8.28515625" style="1" customWidth="1"/>
    <col min="8196" max="8196" width="9.7109375" style="1" customWidth="1"/>
    <col min="8197" max="8197" width="12.42578125" style="1" customWidth="1"/>
    <col min="8198" max="8198" width="13.28515625" style="1" customWidth="1"/>
    <col min="8199" max="8203" width="9.140625" style="1"/>
    <col min="8204" max="8204" width="7.140625" style="1" customWidth="1"/>
    <col min="8205" max="8448" width="9.140625" style="1"/>
    <col min="8449" max="8449" width="7.140625" style="1" customWidth="1"/>
    <col min="8450" max="8450" width="39.42578125" style="1" customWidth="1"/>
    <col min="8451" max="8451" width="8.28515625" style="1" customWidth="1"/>
    <col min="8452" max="8452" width="9.7109375" style="1" customWidth="1"/>
    <col min="8453" max="8453" width="12.42578125" style="1" customWidth="1"/>
    <col min="8454" max="8454" width="13.28515625" style="1" customWidth="1"/>
    <col min="8455" max="8459" width="9.140625" style="1"/>
    <col min="8460" max="8460" width="7.140625" style="1" customWidth="1"/>
    <col min="8461" max="8704" width="9.140625" style="1"/>
    <col min="8705" max="8705" width="7.140625" style="1" customWidth="1"/>
    <col min="8706" max="8706" width="39.42578125" style="1" customWidth="1"/>
    <col min="8707" max="8707" width="8.28515625" style="1" customWidth="1"/>
    <col min="8708" max="8708" width="9.7109375" style="1" customWidth="1"/>
    <col min="8709" max="8709" width="12.42578125" style="1" customWidth="1"/>
    <col min="8710" max="8710" width="13.28515625" style="1" customWidth="1"/>
    <col min="8711" max="8715" width="9.140625" style="1"/>
    <col min="8716" max="8716" width="7.140625" style="1" customWidth="1"/>
    <col min="8717" max="8960" width="9.140625" style="1"/>
    <col min="8961" max="8961" width="7.140625" style="1" customWidth="1"/>
    <col min="8962" max="8962" width="39.42578125" style="1" customWidth="1"/>
    <col min="8963" max="8963" width="8.28515625" style="1" customWidth="1"/>
    <col min="8964" max="8964" width="9.7109375" style="1" customWidth="1"/>
    <col min="8965" max="8965" width="12.42578125" style="1" customWidth="1"/>
    <col min="8966" max="8966" width="13.28515625" style="1" customWidth="1"/>
    <col min="8967" max="8971" width="9.140625" style="1"/>
    <col min="8972" max="8972" width="7.140625" style="1" customWidth="1"/>
    <col min="8973" max="9216" width="9.140625" style="1"/>
    <col min="9217" max="9217" width="7.140625" style="1" customWidth="1"/>
    <col min="9218" max="9218" width="39.42578125" style="1" customWidth="1"/>
    <col min="9219" max="9219" width="8.28515625" style="1" customWidth="1"/>
    <col min="9220" max="9220" width="9.7109375" style="1" customWidth="1"/>
    <col min="9221" max="9221" width="12.42578125" style="1" customWidth="1"/>
    <col min="9222" max="9222" width="13.28515625" style="1" customWidth="1"/>
    <col min="9223" max="9227" width="9.140625" style="1"/>
    <col min="9228" max="9228" width="7.140625" style="1" customWidth="1"/>
    <col min="9229" max="9472" width="9.140625" style="1"/>
    <col min="9473" max="9473" width="7.140625" style="1" customWidth="1"/>
    <col min="9474" max="9474" width="39.42578125" style="1" customWidth="1"/>
    <col min="9475" max="9475" width="8.28515625" style="1" customWidth="1"/>
    <col min="9476" max="9476" width="9.7109375" style="1" customWidth="1"/>
    <col min="9477" max="9477" width="12.42578125" style="1" customWidth="1"/>
    <col min="9478" max="9478" width="13.28515625" style="1" customWidth="1"/>
    <col min="9479" max="9483" width="9.140625" style="1"/>
    <col min="9484" max="9484" width="7.140625" style="1" customWidth="1"/>
    <col min="9485" max="9728" width="9.140625" style="1"/>
    <col min="9729" max="9729" width="7.140625" style="1" customWidth="1"/>
    <col min="9730" max="9730" width="39.42578125" style="1" customWidth="1"/>
    <col min="9731" max="9731" width="8.28515625" style="1" customWidth="1"/>
    <col min="9732" max="9732" width="9.7109375" style="1" customWidth="1"/>
    <col min="9733" max="9733" width="12.42578125" style="1" customWidth="1"/>
    <col min="9734" max="9734" width="13.28515625" style="1" customWidth="1"/>
    <col min="9735" max="9739" width="9.140625" style="1"/>
    <col min="9740" max="9740" width="7.140625" style="1" customWidth="1"/>
    <col min="9741" max="9984" width="9.140625" style="1"/>
    <col min="9985" max="9985" width="7.140625" style="1" customWidth="1"/>
    <col min="9986" max="9986" width="39.42578125" style="1" customWidth="1"/>
    <col min="9987" max="9987" width="8.28515625" style="1" customWidth="1"/>
    <col min="9988" max="9988" width="9.7109375" style="1" customWidth="1"/>
    <col min="9989" max="9989" width="12.42578125" style="1" customWidth="1"/>
    <col min="9990" max="9990" width="13.28515625" style="1" customWidth="1"/>
    <col min="9991" max="9995" width="9.140625" style="1"/>
    <col min="9996" max="9996" width="7.140625" style="1" customWidth="1"/>
    <col min="9997" max="10240" width="9.140625" style="1"/>
    <col min="10241" max="10241" width="7.140625" style="1" customWidth="1"/>
    <col min="10242" max="10242" width="39.42578125" style="1" customWidth="1"/>
    <col min="10243" max="10243" width="8.28515625" style="1" customWidth="1"/>
    <col min="10244" max="10244" width="9.7109375" style="1" customWidth="1"/>
    <col min="10245" max="10245" width="12.42578125" style="1" customWidth="1"/>
    <col min="10246" max="10246" width="13.28515625" style="1" customWidth="1"/>
    <col min="10247" max="10251" width="9.140625" style="1"/>
    <col min="10252" max="10252" width="7.140625" style="1" customWidth="1"/>
    <col min="10253" max="10496" width="9.140625" style="1"/>
    <col min="10497" max="10497" width="7.140625" style="1" customWidth="1"/>
    <col min="10498" max="10498" width="39.42578125" style="1" customWidth="1"/>
    <col min="10499" max="10499" width="8.28515625" style="1" customWidth="1"/>
    <col min="10500" max="10500" width="9.7109375" style="1" customWidth="1"/>
    <col min="10501" max="10501" width="12.42578125" style="1" customWidth="1"/>
    <col min="10502" max="10502" width="13.28515625" style="1" customWidth="1"/>
    <col min="10503" max="10507" width="9.140625" style="1"/>
    <col min="10508" max="10508" width="7.140625" style="1" customWidth="1"/>
    <col min="10509" max="10752" width="9.140625" style="1"/>
    <col min="10753" max="10753" width="7.140625" style="1" customWidth="1"/>
    <col min="10754" max="10754" width="39.42578125" style="1" customWidth="1"/>
    <col min="10755" max="10755" width="8.28515625" style="1" customWidth="1"/>
    <col min="10756" max="10756" width="9.7109375" style="1" customWidth="1"/>
    <col min="10757" max="10757" width="12.42578125" style="1" customWidth="1"/>
    <col min="10758" max="10758" width="13.28515625" style="1" customWidth="1"/>
    <col min="10759" max="10763" width="9.140625" style="1"/>
    <col min="10764" max="10764" width="7.140625" style="1" customWidth="1"/>
    <col min="10765" max="11008" width="9.140625" style="1"/>
    <col min="11009" max="11009" width="7.140625" style="1" customWidth="1"/>
    <col min="11010" max="11010" width="39.42578125" style="1" customWidth="1"/>
    <col min="11011" max="11011" width="8.28515625" style="1" customWidth="1"/>
    <col min="11012" max="11012" width="9.7109375" style="1" customWidth="1"/>
    <col min="11013" max="11013" width="12.42578125" style="1" customWidth="1"/>
    <col min="11014" max="11014" width="13.28515625" style="1" customWidth="1"/>
    <col min="11015" max="11019" width="9.140625" style="1"/>
    <col min="11020" max="11020" width="7.140625" style="1" customWidth="1"/>
    <col min="11021" max="11264" width="9.140625" style="1"/>
    <col min="11265" max="11265" width="7.140625" style="1" customWidth="1"/>
    <col min="11266" max="11266" width="39.42578125" style="1" customWidth="1"/>
    <col min="11267" max="11267" width="8.28515625" style="1" customWidth="1"/>
    <col min="11268" max="11268" width="9.7109375" style="1" customWidth="1"/>
    <col min="11269" max="11269" width="12.42578125" style="1" customWidth="1"/>
    <col min="11270" max="11270" width="13.28515625" style="1" customWidth="1"/>
    <col min="11271" max="11275" width="9.140625" style="1"/>
    <col min="11276" max="11276" width="7.140625" style="1" customWidth="1"/>
    <col min="11277" max="11520" width="9.140625" style="1"/>
    <col min="11521" max="11521" width="7.140625" style="1" customWidth="1"/>
    <col min="11522" max="11522" width="39.42578125" style="1" customWidth="1"/>
    <col min="11523" max="11523" width="8.28515625" style="1" customWidth="1"/>
    <col min="11524" max="11524" width="9.7109375" style="1" customWidth="1"/>
    <col min="11525" max="11525" width="12.42578125" style="1" customWidth="1"/>
    <col min="11526" max="11526" width="13.28515625" style="1" customWidth="1"/>
    <col min="11527" max="11531" width="9.140625" style="1"/>
    <col min="11532" max="11532" width="7.140625" style="1" customWidth="1"/>
    <col min="11533" max="11776" width="9.140625" style="1"/>
    <col min="11777" max="11777" width="7.140625" style="1" customWidth="1"/>
    <col min="11778" max="11778" width="39.42578125" style="1" customWidth="1"/>
    <col min="11779" max="11779" width="8.28515625" style="1" customWidth="1"/>
    <col min="11780" max="11780" width="9.7109375" style="1" customWidth="1"/>
    <col min="11781" max="11781" width="12.42578125" style="1" customWidth="1"/>
    <col min="11782" max="11782" width="13.28515625" style="1" customWidth="1"/>
    <col min="11783" max="11787" width="9.140625" style="1"/>
    <col min="11788" max="11788" width="7.140625" style="1" customWidth="1"/>
    <col min="11789" max="12032" width="9.140625" style="1"/>
    <col min="12033" max="12033" width="7.140625" style="1" customWidth="1"/>
    <col min="12034" max="12034" width="39.42578125" style="1" customWidth="1"/>
    <col min="12035" max="12035" width="8.28515625" style="1" customWidth="1"/>
    <col min="12036" max="12036" width="9.7109375" style="1" customWidth="1"/>
    <col min="12037" max="12037" width="12.42578125" style="1" customWidth="1"/>
    <col min="12038" max="12038" width="13.28515625" style="1" customWidth="1"/>
    <col min="12039" max="12043" width="9.140625" style="1"/>
    <col min="12044" max="12044" width="7.140625" style="1" customWidth="1"/>
    <col min="12045" max="12288" width="9.140625" style="1"/>
    <col min="12289" max="12289" width="7.140625" style="1" customWidth="1"/>
    <col min="12290" max="12290" width="39.42578125" style="1" customWidth="1"/>
    <col min="12291" max="12291" width="8.28515625" style="1" customWidth="1"/>
    <col min="12292" max="12292" width="9.7109375" style="1" customWidth="1"/>
    <col min="12293" max="12293" width="12.42578125" style="1" customWidth="1"/>
    <col min="12294" max="12294" width="13.28515625" style="1" customWidth="1"/>
    <col min="12295" max="12299" width="9.140625" style="1"/>
    <col min="12300" max="12300" width="7.140625" style="1" customWidth="1"/>
    <col min="12301" max="12544" width="9.140625" style="1"/>
    <col min="12545" max="12545" width="7.140625" style="1" customWidth="1"/>
    <col min="12546" max="12546" width="39.42578125" style="1" customWidth="1"/>
    <col min="12547" max="12547" width="8.28515625" style="1" customWidth="1"/>
    <col min="12548" max="12548" width="9.7109375" style="1" customWidth="1"/>
    <col min="12549" max="12549" width="12.42578125" style="1" customWidth="1"/>
    <col min="12550" max="12550" width="13.28515625" style="1" customWidth="1"/>
    <col min="12551" max="12555" width="9.140625" style="1"/>
    <col min="12556" max="12556" width="7.140625" style="1" customWidth="1"/>
    <col min="12557" max="12800" width="9.140625" style="1"/>
    <col min="12801" max="12801" width="7.140625" style="1" customWidth="1"/>
    <col min="12802" max="12802" width="39.42578125" style="1" customWidth="1"/>
    <col min="12803" max="12803" width="8.28515625" style="1" customWidth="1"/>
    <col min="12804" max="12804" width="9.7109375" style="1" customWidth="1"/>
    <col min="12805" max="12805" width="12.42578125" style="1" customWidth="1"/>
    <col min="12806" max="12806" width="13.28515625" style="1" customWidth="1"/>
    <col min="12807" max="12811" width="9.140625" style="1"/>
    <col min="12812" max="12812" width="7.140625" style="1" customWidth="1"/>
    <col min="12813" max="13056" width="9.140625" style="1"/>
    <col min="13057" max="13057" width="7.140625" style="1" customWidth="1"/>
    <col min="13058" max="13058" width="39.42578125" style="1" customWidth="1"/>
    <col min="13059" max="13059" width="8.28515625" style="1" customWidth="1"/>
    <col min="13060" max="13060" width="9.7109375" style="1" customWidth="1"/>
    <col min="13061" max="13061" width="12.42578125" style="1" customWidth="1"/>
    <col min="13062" max="13062" width="13.28515625" style="1" customWidth="1"/>
    <col min="13063" max="13067" width="9.140625" style="1"/>
    <col min="13068" max="13068" width="7.140625" style="1" customWidth="1"/>
    <col min="13069" max="13312" width="9.140625" style="1"/>
    <col min="13313" max="13313" width="7.140625" style="1" customWidth="1"/>
    <col min="13314" max="13314" width="39.42578125" style="1" customWidth="1"/>
    <col min="13315" max="13315" width="8.28515625" style="1" customWidth="1"/>
    <col min="13316" max="13316" width="9.7109375" style="1" customWidth="1"/>
    <col min="13317" max="13317" width="12.42578125" style="1" customWidth="1"/>
    <col min="13318" max="13318" width="13.28515625" style="1" customWidth="1"/>
    <col min="13319" max="13323" width="9.140625" style="1"/>
    <col min="13324" max="13324" width="7.140625" style="1" customWidth="1"/>
    <col min="13325" max="13568" width="9.140625" style="1"/>
    <col min="13569" max="13569" width="7.140625" style="1" customWidth="1"/>
    <col min="13570" max="13570" width="39.42578125" style="1" customWidth="1"/>
    <col min="13571" max="13571" width="8.28515625" style="1" customWidth="1"/>
    <col min="13572" max="13572" width="9.7109375" style="1" customWidth="1"/>
    <col min="13573" max="13573" width="12.42578125" style="1" customWidth="1"/>
    <col min="13574" max="13574" width="13.28515625" style="1" customWidth="1"/>
    <col min="13575" max="13579" width="9.140625" style="1"/>
    <col min="13580" max="13580" width="7.140625" style="1" customWidth="1"/>
    <col min="13581" max="13824" width="9.140625" style="1"/>
    <col min="13825" max="13825" width="7.140625" style="1" customWidth="1"/>
    <col min="13826" max="13826" width="39.42578125" style="1" customWidth="1"/>
    <col min="13827" max="13827" width="8.28515625" style="1" customWidth="1"/>
    <col min="13828" max="13828" width="9.7109375" style="1" customWidth="1"/>
    <col min="13829" max="13829" width="12.42578125" style="1" customWidth="1"/>
    <col min="13830" max="13830" width="13.28515625" style="1" customWidth="1"/>
    <col min="13831" max="13835" width="9.140625" style="1"/>
    <col min="13836" max="13836" width="7.140625" style="1" customWidth="1"/>
    <col min="13837" max="14080" width="9.140625" style="1"/>
    <col min="14081" max="14081" width="7.140625" style="1" customWidth="1"/>
    <col min="14082" max="14082" width="39.42578125" style="1" customWidth="1"/>
    <col min="14083" max="14083" width="8.28515625" style="1" customWidth="1"/>
    <col min="14084" max="14084" width="9.7109375" style="1" customWidth="1"/>
    <col min="14085" max="14085" width="12.42578125" style="1" customWidth="1"/>
    <col min="14086" max="14086" width="13.28515625" style="1" customWidth="1"/>
    <col min="14087" max="14091" width="9.140625" style="1"/>
    <col min="14092" max="14092" width="7.140625" style="1" customWidth="1"/>
    <col min="14093" max="14336" width="9.140625" style="1"/>
    <col min="14337" max="14337" width="7.140625" style="1" customWidth="1"/>
    <col min="14338" max="14338" width="39.42578125" style="1" customWidth="1"/>
    <col min="14339" max="14339" width="8.28515625" style="1" customWidth="1"/>
    <col min="14340" max="14340" width="9.7109375" style="1" customWidth="1"/>
    <col min="14341" max="14341" width="12.42578125" style="1" customWidth="1"/>
    <col min="14342" max="14342" width="13.28515625" style="1" customWidth="1"/>
    <col min="14343" max="14347" width="9.140625" style="1"/>
    <col min="14348" max="14348" width="7.140625" style="1" customWidth="1"/>
    <col min="14349" max="14592" width="9.140625" style="1"/>
    <col min="14593" max="14593" width="7.140625" style="1" customWidth="1"/>
    <col min="14594" max="14594" width="39.42578125" style="1" customWidth="1"/>
    <col min="14595" max="14595" width="8.28515625" style="1" customWidth="1"/>
    <col min="14596" max="14596" width="9.7109375" style="1" customWidth="1"/>
    <col min="14597" max="14597" width="12.42578125" style="1" customWidth="1"/>
    <col min="14598" max="14598" width="13.28515625" style="1" customWidth="1"/>
    <col min="14599" max="14603" width="9.140625" style="1"/>
    <col min="14604" max="14604" width="7.140625" style="1" customWidth="1"/>
    <col min="14605" max="14848" width="9.140625" style="1"/>
    <col min="14849" max="14849" width="7.140625" style="1" customWidth="1"/>
    <col min="14850" max="14850" width="39.42578125" style="1" customWidth="1"/>
    <col min="14851" max="14851" width="8.28515625" style="1" customWidth="1"/>
    <col min="14852" max="14852" width="9.7109375" style="1" customWidth="1"/>
    <col min="14853" max="14853" width="12.42578125" style="1" customWidth="1"/>
    <col min="14854" max="14854" width="13.28515625" style="1" customWidth="1"/>
    <col min="14855" max="14859" width="9.140625" style="1"/>
    <col min="14860" max="14860" width="7.140625" style="1" customWidth="1"/>
    <col min="14861" max="15104" width="9.140625" style="1"/>
    <col min="15105" max="15105" width="7.140625" style="1" customWidth="1"/>
    <col min="15106" max="15106" width="39.42578125" style="1" customWidth="1"/>
    <col min="15107" max="15107" width="8.28515625" style="1" customWidth="1"/>
    <col min="15108" max="15108" width="9.7109375" style="1" customWidth="1"/>
    <col min="15109" max="15109" width="12.42578125" style="1" customWidth="1"/>
    <col min="15110" max="15110" width="13.28515625" style="1" customWidth="1"/>
    <col min="15111" max="15115" width="9.140625" style="1"/>
    <col min="15116" max="15116" width="7.140625" style="1" customWidth="1"/>
    <col min="15117" max="15360" width="9.140625" style="1"/>
    <col min="15361" max="15361" width="7.140625" style="1" customWidth="1"/>
    <col min="15362" max="15362" width="39.42578125" style="1" customWidth="1"/>
    <col min="15363" max="15363" width="8.28515625" style="1" customWidth="1"/>
    <col min="15364" max="15364" width="9.7109375" style="1" customWidth="1"/>
    <col min="15365" max="15365" width="12.42578125" style="1" customWidth="1"/>
    <col min="15366" max="15366" width="13.28515625" style="1" customWidth="1"/>
    <col min="15367" max="15371" width="9.140625" style="1"/>
    <col min="15372" max="15372" width="7.140625" style="1" customWidth="1"/>
    <col min="15373" max="15616" width="9.140625" style="1"/>
    <col min="15617" max="15617" width="7.140625" style="1" customWidth="1"/>
    <col min="15618" max="15618" width="39.42578125" style="1" customWidth="1"/>
    <col min="15619" max="15619" width="8.28515625" style="1" customWidth="1"/>
    <col min="15620" max="15620" width="9.7109375" style="1" customWidth="1"/>
    <col min="15621" max="15621" width="12.42578125" style="1" customWidth="1"/>
    <col min="15622" max="15622" width="13.28515625" style="1" customWidth="1"/>
    <col min="15623" max="15627" width="9.140625" style="1"/>
    <col min="15628" max="15628" width="7.140625" style="1" customWidth="1"/>
    <col min="15629" max="15872" width="9.140625" style="1"/>
    <col min="15873" max="15873" width="7.140625" style="1" customWidth="1"/>
    <col min="15874" max="15874" width="39.42578125" style="1" customWidth="1"/>
    <col min="15875" max="15875" width="8.28515625" style="1" customWidth="1"/>
    <col min="15876" max="15876" width="9.7109375" style="1" customWidth="1"/>
    <col min="15877" max="15877" width="12.42578125" style="1" customWidth="1"/>
    <col min="15878" max="15878" width="13.28515625" style="1" customWidth="1"/>
    <col min="15879" max="15883" width="9.140625" style="1"/>
    <col min="15884" max="15884" width="7.140625" style="1" customWidth="1"/>
    <col min="15885" max="16128" width="9.140625" style="1"/>
    <col min="16129" max="16129" width="7.140625" style="1" customWidth="1"/>
    <col min="16130" max="16130" width="39.42578125" style="1" customWidth="1"/>
    <col min="16131" max="16131" width="8.28515625" style="1" customWidth="1"/>
    <col min="16132" max="16132" width="9.7109375" style="1" customWidth="1"/>
    <col min="16133" max="16133" width="12.42578125" style="1" customWidth="1"/>
    <col min="16134" max="16134" width="13.28515625" style="1" customWidth="1"/>
    <col min="16135" max="16139" width="9.140625" style="1"/>
    <col min="16140" max="16140" width="7.140625" style="1" customWidth="1"/>
    <col min="16141" max="16384" width="9.140625" style="1"/>
  </cols>
  <sheetData>
    <row r="1" spans="1:9">
      <c r="A1" s="72" t="s">
        <v>400</v>
      </c>
      <c r="B1" s="24" t="s">
        <v>401</v>
      </c>
    </row>
    <row r="2" spans="1:9">
      <c r="A2" s="72"/>
      <c r="B2" s="24"/>
      <c r="H2" s="595" t="s">
        <v>1453</v>
      </c>
    </row>
    <row r="3" spans="1:9" s="89" customFormat="1">
      <c r="A3" s="104" t="s">
        <v>402</v>
      </c>
      <c r="B3" s="105"/>
      <c r="C3" s="180"/>
      <c r="D3" s="181"/>
      <c r="E3" s="180"/>
      <c r="F3" s="182"/>
      <c r="H3" s="596" t="s">
        <v>1454</v>
      </c>
    </row>
    <row r="4" spans="1:9" s="153" customFormat="1">
      <c r="A4" s="1255" t="s">
        <v>403</v>
      </c>
      <c r="B4" s="1256"/>
      <c r="C4" s="1256"/>
      <c r="D4" s="1256"/>
      <c r="E4" s="1256"/>
      <c r="F4" s="1257"/>
      <c r="H4" s="529" t="s">
        <v>1455</v>
      </c>
    </row>
    <row r="5" spans="1:9" s="153" customFormat="1" ht="41.25" customHeight="1">
      <c r="A5" s="1253" t="s">
        <v>404</v>
      </c>
      <c r="B5" s="1212"/>
      <c r="C5" s="1212"/>
      <c r="D5" s="1212"/>
      <c r="E5" s="1212"/>
      <c r="F5" s="1213"/>
      <c r="H5" s="597" t="s">
        <v>309</v>
      </c>
    </row>
    <row r="6" spans="1:9" s="153" customFormat="1" ht="15" customHeight="1">
      <c r="A6" s="1253" t="s">
        <v>405</v>
      </c>
      <c r="B6" s="1258"/>
      <c r="C6" s="1258"/>
      <c r="D6" s="1258"/>
      <c r="E6" s="1258"/>
      <c r="F6" s="1259"/>
      <c r="H6" s="531" t="s">
        <v>1376</v>
      </c>
    </row>
    <row r="7" spans="1:9" s="153" customFormat="1" ht="44.25" customHeight="1">
      <c r="A7" s="1253" t="s">
        <v>406</v>
      </c>
      <c r="B7" s="1212"/>
      <c r="C7" s="1212"/>
      <c r="D7" s="1212"/>
      <c r="E7" s="1212"/>
      <c r="F7" s="1213"/>
      <c r="H7" s="598" t="s">
        <v>1456</v>
      </c>
    </row>
    <row r="8" spans="1:9" s="153" customFormat="1" ht="15" customHeight="1">
      <c r="A8" s="1253" t="s">
        <v>407</v>
      </c>
      <c r="B8" s="1212"/>
      <c r="C8" s="1212"/>
      <c r="D8" s="1212"/>
      <c r="E8" s="1212"/>
      <c r="F8" s="1213"/>
      <c r="H8" s="599" t="s">
        <v>1457</v>
      </c>
    </row>
    <row r="9" spans="1:9" s="153" customFormat="1" ht="12.75" customHeight="1">
      <c r="A9" s="1254" t="s">
        <v>408</v>
      </c>
      <c r="B9" s="1208"/>
      <c r="C9" s="1208"/>
      <c r="D9" s="1208"/>
      <c r="E9" s="1208"/>
      <c r="F9" s="1209"/>
      <c r="H9" s="600" t="s">
        <v>1458</v>
      </c>
    </row>
    <row r="10" spans="1:9">
      <c r="A10" s="72"/>
      <c r="B10" s="24"/>
      <c r="H10" s="533" t="s">
        <v>1459</v>
      </c>
    </row>
    <row r="11" spans="1:9">
      <c r="H11" s="474" t="s">
        <v>1460</v>
      </c>
      <c r="I11" s="491">
        <f>SUM(F15+F16+F18+F20+F22+F24+F26+F28)</f>
        <v>0</v>
      </c>
    </row>
    <row r="12" spans="1:9" s="24" customFormat="1" ht="17.25" thickBot="1">
      <c r="A12" s="74"/>
      <c r="B12" s="75" t="s">
        <v>96</v>
      </c>
      <c r="C12" s="76" t="s">
        <v>139</v>
      </c>
      <c r="D12" s="76" t="s">
        <v>97</v>
      </c>
      <c r="E12" s="76" t="s">
        <v>98</v>
      </c>
      <c r="F12" s="76" t="s">
        <v>99</v>
      </c>
    </row>
    <row r="13" spans="1:9" ht="17.25" thickTop="1"/>
    <row r="14" spans="1:9" ht="153" customHeight="1">
      <c r="A14" s="77" t="s">
        <v>409</v>
      </c>
      <c r="B14" s="45" t="s">
        <v>678</v>
      </c>
      <c r="C14" s="1"/>
      <c r="D14" s="1"/>
      <c r="E14" s="1"/>
      <c r="F14" s="1"/>
    </row>
    <row r="15" spans="1:9" ht="12.75" customHeight="1">
      <c r="A15" s="178" t="s">
        <v>386</v>
      </c>
      <c r="B15" s="45" t="s">
        <v>579</v>
      </c>
      <c r="C15" s="78" t="s">
        <v>101</v>
      </c>
      <c r="D15" s="79">
        <v>240</v>
      </c>
      <c r="E15" s="80">
        <v>0</v>
      </c>
      <c r="F15" s="80">
        <f>E15*D15</f>
        <v>0</v>
      </c>
    </row>
    <row r="16" spans="1:9" ht="12.75" customHeight="1">
      <c r="A16" s="178" t="s">
        <v>387</v>
      </c>
      <c r="B16" s="45" t="s">
        <v>580</v>
      </c>
      <c r="C16" s="78" t="s">
        <v>101</v>
      </c>
      <c r="D16" s="79">
        <v>310</v>
      </c>
      <c r="E16" s="80">
        <v>0</v>
      </c>
      <c r="F16" s="80">
        <f>E16*D16</f>
        <v>0</v>
      </c>
    </row>
    <row r="18" spans="1:6" s="249" customFormat="1" ht="93" customHeight="1">
      <c r="A18" s="245" t="s">
        <v>410</v>
      </c>
      <c r="B18" s="45" t="s">
        <v>581</v>
      </c>
      <c r="C18" s="116" t="s">
        <v>101</v>
      </c>
      <c r="D18" s="117">
        <v>202</v>
      </c>
      <c r="E18" s="246">
        <v>0</v>
      </c>
      <c r="F18" s="246">
        <f>E18*D18</f>
        <v>0</v>
      </c>
    </row>
    <row r="19" spans="1:6" s="249" customFormat="1" ht="16.5" customHeight="1">
      <c r="A19" s="250"/>
      <c r="C19" s="216"/>
      <c r="D19" s="216"/>
      <c r="E19" s="216"/>
      <c r="F19" s="216"/>
    </row>
    <row r="20" spans="1:6" s="249" customFormat="1" ht="104.25" customHeight="1">
      <c r="A20" s="245" t="s">
        <v>411</v>
      </c>
      <c r="B20" s="45" t="s">
        <v>582</v>
      </c>
      <c r="C20" s="116" t="s">
        <v>101</v>
      </c>
      <c r="D20" s="117">
        <v>990</v>
      </c>
      <c r="E20" s="246">
        <v>0</v>
      </c>
      <c r="F20" s="246">
        <f>E20*D20</f>
        <v>0</v>
      </c>
    </row>
    <row r="21" spans="1:6" s="249" customFormat="1" ht="12.75" customHeight="1">
      <c r="A21" s="245"/>
      <c r="B21" s="45"/>
      <c r="C21" s="116"/>
      <c r="D21" s="117"/>
      <c r="E21" s="246"/>
      <c r="F21" s="246"/>
    </row>
    <row r="22" spans="1:6" s="249" customFormat="1" ht="107.25" customHeight="1">
      <c r="A22" s="245" t="s">
        <v>578</v>
      </c>
      <c r="B22" s="45" t="s">
        <v>1402</v>
      </c>
      <c r="C22" s="116" t="s">
        <v>101</v>
      </c>
      <c r="D22" s="117">
        <v>275</v>
      </c>
      <c r="E22" s="246">
        <v>0</v>
      </c>
      <c r="F22" s="246">
        <f>E22*D22</f>
        <v>0</v>
      </c>
    </row>
    <row r="23" spans="1:6" s="249" customFormat="1" ht="16.5" customHeight="1">
      <c r="A23" s="250"/>
      <c r="C23" s="216"/>
      <c r="D23" s="216"/>
      <c r="E23" s="216"/>
      <c r="F23" s="216"/>
    </row>
    <row r="24" spans="1:6" s="249" customFormat="1" ht="119.25" customHeight="1">
      <c r="A24" s="245" t="s">
        <v>577</v>
      </c>
      <c r="B24" s="45" t="s">
        <v>1403</v>
      </c>
      <c r="C24" s="116" t="s">
        <v>101</v>
      </c>
      <c r="D24" s="117">
        <v>565</v>
      </c>
      <c r="E24" s="246">
        <v>0</v>
      </c>
      <c r="F24" s="246">
        <f>E24*D24</f>
        <v>0</v>
      </c>
    </row>
    <row r="25" spans="1:6" s="249" customFormat="1" ht="16.5" customHeight="1">
      <c r="A25" s="250"/>
      <c r="C25" s="216"/>
      <c r="D25" s="216"/>
      <c r="E25" s="216"/>
      <c r="F25" s="216"/>
    </row>
    <row r="26" spans="1:6" s="249" customFormat="1" ht="104.25" customHeight="1">
      <c r="A26" s="245" t="s">
        <v>624</v>
      </c>
      <c r="B26" s="45" t="s">
        <v>625</v>
      </c>
      <c r="C26" s="116" t="s">
        <v>101</v>
      </c>
      <c r="D26" s="117">
        <v>135</v>
      </c>
      <c r="E26" s="246">
        <v>0</v>
      </c>
      <c r="F26" s="246">
        <f>E26*D26</f>
        <v>0</v>
      </c>
    </row>
    <row r="28" spans="1:6" s="249" customFormat="1" ht="93" customHeight="1">
      <c r="A28" s="245" t="s">
        <v>679</v>
      </c>
      <c r="B28" s="45" t="s">
        <v>2502</v>
      </c>
      <c r="C28" s="116" t="s">
        <v>101</v>
      </c>
      <c r="D28" s="117">
        <v>27</v>
      </c>
      <c r="E28" s="246">
        <v>0</v>
      </c>
      <c r="F28" s="246">
        <f>E28*D28</f>
        <v>0</v>
      </c>
    </row>
    <row r="29" spans="1:6" s="251" customFormat="1" ht="17.25" thickBot="1">
      <c r="A29" s="250"/>
      <c r="C29" s="250"/>
      <c r="D29" s="250"/>
      <c r="E29" s="250"/>
      <c r="F29" s="250"/>
    </row>
    <row r="30" spans="1:6" s="24" customFormat="1" ht="17.25" thickBot="1">
      <c r="A30" s="84"/>
      <c r="B30" s="85" t="s">
        <v>412</v>
      </c>
      <c r="C30" s="86"/>
      <c r="D30" s="87"/>
      <c r="E30" s="88"/>
      <c r="F30" s="88">
        <f>SUM(F15:F29)</f>
        <v>0</v>
      </c>
    </row>
    <row r="32" spans="1:6" ht="15.75" customHeight="1"/>
  </sheetData>
  <sheetProtection selectLockedCells="1" selectUnlockedCells="1"/>
  <mergeCells count="6">
    <mergeCell ref="A9:F9"/>
    <mergeCell ref="A4:F4"/>
    <mergeCell ref="A5:F5"/>
    <mergeCell ref="A6:F6"/>
    <mergeCell ref="A7:F7"/>
    <mergeCell ref="A8:F8"/>
  </mergeCells>
  <pageMargins left="0.78740157480314965" right="0.39370078740157483" top="0.98425196850393704" bottom="0.98425196850393704" header="0.51181102362204722" footer="0.51181102362204722"/>
  <pageSetup paperSize="9" firstPageNumber="0" orientation="portrait" r:id="rId1"/>
  <headerFooter alignWithMargins="0">
    <oddHeader>&amp;L&amp;"Calibri,Krepko"&amp;9&amp;UObjekt: Večnamenska športna dvorana
Prežihova 1, 9520 Gornja Radgona&amp;R&amp;9POPIS OBRTNIŠKIH DEL
B/7.0 KERAMIČARSKA DELA</oddHeader>
    <oddFooter>&amp;LRekonstrukcija - OBSTOJEČI OBJEKT&amp;R&amp;P</oddFooter>
  </headerFooter>
  <colBreaks count="1" manualBreakCount="1">
    <brk id="6" max="2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2120FB-ED39-4D9E-A951-8A848396E062}">
  <dimension ref="A1:I34"/>
  <sheetViews>
    <sheetView showGridLines="0" view="pageBreakPreview" zoomScaleNormal="100" zoomScaleSheetLayoutView="100" workbookViewId="0">
      <selection activeCell="A9" sqref="A9:I9"/>
    </sheetView>
  </sheetViews>
  <sheetFormatPr defaultRowHeight="16.5"/>
  <cols>
    <col min="1" max="1" width="12.42578125" style="47" customWidth="1"/>
    <col min="2" max="2" width="14" style="47" customWidth="1"/>
    <col min="3" max="3" width="9" style="47" customWidth="1"/>
    <col min="4" max="4" width="9.140625" style="47"/>
    <col min="5" max="5" width="6.85546875" style="47" customWidth="1"/>
    <col min="6" max="6" width="9.140625" style="47"/>
    <col min="7" max="8" width="6.42578125" style="47" customWidth="1"/>
    <col min="9" max="9" width="14.140625" style="47" customWidth="1"/>
    <col min="10" max="10" width="9.140625" style="47"/>
    <col min="11" max="11" width="11.5703125" style="47" customWidth="1"/>
    <col min="12" max="256" width="9.140625" style="47"/>
    <col min="257" max="257" width="12.42578125" style="47" customWidth="1"/>
    <col min="258" max="258" width="14" style="47" customWidth="1"/>
    <col min="259" max="259" width="9" style="47" customWidth="1"/>
    <col min="260" max="260" width="9.140625" style="47"/>
    <col min="261" max="261" width="6.85546875" style="47" customWidth="1"/>
    <col min="262" max="262" width="9.140625" style="47"/>
    <col min="263" max="264" width="6.42578125" style="47" customWidth="1"/>
    <col min="265" max="265" width="14.140625" style="47" customWidth="1"/>
    <col min="266" max="266" width="9.140625" style="47"/>
    <col min="267" max="267" width="11.5703125" style="47" customWidth="1"/>
    <col min="268" max="512" width="9.140625" style="47"/>
    <col min="513" max="513" width="12.42578125" style="47" customWidth="1"/>
    <col min="514" max="514" width="14" style="47" customWidth="1"/>
    <col min="515" max="515" width="9" style="47" customWidth="1"/>
    <col min="516" max="516" width="9.140625" style="47"/>
    <col min="517" max="517" width="6.85546875" style="47" customWidth="1"/>
    <col min="518" max="518" width="9.140625" style="47"/>
    <col min="519" max="520" width="6.42578125" style="47" customWidth="1"/>
    <col min="521" max="521" width="14.140625" style="47" customWidth="1"/>
    <col min="522" max="522" width="9.140625" style="47"/>
    <col min="523" max="523" width="11.5703125" style="47" customWidth="1"/>
    <col min="524" max="768" width="9.140625" style="47"/>
    <col min="769" max="769" width="12.42578125" style="47" customWidth="1"/>
    <col min="770" max="770" width="14" style="47" customWidth="1"/>
    <col min="771" max="771" width="9" style="47" customWidth="1"/>
    <col min="772" max="772" width="9.140625" style="47"/>
    <col min="773" max="773" width="6.85546875" style="47" customWidth="1"/>
    <col min="774" max="774" width="9.140625" style="47"/>
    <col min="775" max="776" width="6.42578125" style="47" customWidth="1"/>
    <col min="777" max="777" width="14.140625" style="47" customWidth="1"/>
    <col min="778" max="778" width="9.140625" style="47"/>
    <col min="779" max="779" width="11.5703125" style="47" customWidth="1"/>
    <col min="780" max="1024" width="9.140625" style="47"/>
    <col min="1025" max="1025" width="12.42578125" style="47" customWidth="1"/>
    <col min="1026" max="1026" width="14" style="47" customWidth="1"/>
    <col min="1027" max="1027" width="9" style="47" customWidth="1"/>
    <col min="1028" max="1028" width="9.140625" style="47"/>
    <col min="1029" max="1029" width="6.85546875" style="47" customWidth="1"/>
    <col min="1030" max="1030" width="9.140625" style="47"/>
    <col min="1031" max="1032" width="6.42578125" style="47" customWidth="1"/>
    <col min="1033" max="1033" width="14.140625" style="47" customWidth="1"/>
    <col min="1034" max="1034" width="9.140625" style="47"/>
    <col min="1035" max="1035" width="11.5703125" style="47" customWidth="1"/>
    <col min="1036" max="1280" width="9.140625" style="47"/>
    <col min="1281" max="1281" width="12.42578125" style="47" customWidth="1"/>
    <col min="1282" max="1282" width="14" style="47" customWidth="1"/>
    <col min="1283" max="1283" width="9" style="47" customWidth="1"/>
    <col min="1284" max="1284" width="9.140625" style="47"/>
    <col min="1285" max="1285" width="6.85546875" style="47" customWidth="1"/>
    <col min="1286" max="1286" width="9.140625" style="47"/>
    <col min="1287" max="1288" width="6.42578125" style="47" customWidth="1"/>
    <col min="1289" max="1289" width="14.140625" style="47" customWidth="1"/>
    <col min="1290" max="1290" width="9.140625" style="47"/>
    <col min="1291" max="1291" width="11.5703125" style="47" customWidth="1"/>
    <col min="1292" max="1536" width="9.140625" style="47"/>
    <col min="1537" max="1537" width="12.42578125" style="47" customWidth="1"/>
    <col min="1538" max="1538" width="14" style="47" customWidth="1"/>
    <col min="1539" max="1539" width="9" style="47" customWidth="1"/>
    <col min="1540" max="1540" width="9.140625" style="47"/>
    <col min="1541" max="1541" width="6.85546875" style="47" customWidth="1"/>
    <col min="1542" max="1542" width="9.140625" style="47"/>
    <col min="1543" max="1544" width="6.42578125" style="47" customWidth="1"/>
    <col min="1545" max="1545" width="14.140625" style="47" customWidth="1"/>
    <col min="1546" max="1546" width="9.140625" style="47"/>
    <col min="1547" max="1547" width="11.5703125" style="47" customWidth="1"/>
    <col min="1548" max="1792" width="9.140625" style="47"/>
    <col min="1793" max="1793" width="12.42578125" style="47" customWidth="1"/>
    <col min="1794" max="1794" width="14" style="47" customWidth="1"/>
    <col min="1795" max="1795" width="9" style="47" customWidth="1"/>
    <col min="1796" max="1796" width="9.140625" style="47"/>
    <col min="1797" max="1797" width="6.85546875" style="47" customWidth="1"/>
    <col min="1798" max="1798" width="9.140625" style="47"/>
    <col min="1799" max="1800" width="6.42578125" style="47" customWidth="1"/>
    <col min="1801" max="1801" width="14.140625" style="47" customWidth="1"/>
    <col min="1802" max="1802" width="9.140625" style="47"/>
    <col min="1803" max="1803" width="11.5703125" style="47" customWidth="1"/>
    <col min="1804" max="2048" width="9.140625" style="47"/>
    <col min="2049" max="2049" width="12.42578125" style="47" customWidth="1"/>
    <col min="2050" max="2050" width="14" style="47" customWidth="1"/>
    <col min="2051" max="2051" width="9" style="47" customWidth="1"/>
    <col min="2052" max="2052" width="9.140625" style="47"/>
    <col min="2053" max="2053" width="6.85546875" style="47" customWidth="1"/>
    <col min="2054" max="2054" width="9.140625" style="47"/>
    <col min="2055" max="2056" width="6.42578125" style="47" customWidth="1"/>
    <col min="2057" max="2057" width="14.140625" style="47" customWidth="1"/>
    <col min="2058" max="2058" width="9.140625" style="47"/>
    <col min="2059" max="2059" width="11.5703125" style="47" customWidth="1"/>
    <col min="2060" max="2304" width="9.140625" style="47"/>
    <col min="2305" max="2305" width="12.42578125" style="47" customWidth="1"/>
    <col min="2306" max="2306" width="14" style="47" customWidth="1"/>
    <col min="2307" max="2307" width="9" style="47" customWidth="1"/>
    <col min="2308" max="2308" width="9.140625" style="47"/>
    <col min="2309" max="2309" width="6.85546875" style="47" customWidth="1"/>
    <col min="2310" max="2310" width="9.140625" style="47"/>
    <col min="2311" max="2312" width="6.42578125" style="47" customWidth="1"/>
    <col min="2313" max="2313" width="14.140625" style="47" customWidth="1"/>
    <col min="2314" max="2314" width="9.140625" style="47"/>
    <col min="2315" max="2315" width="11.5703125" style="47" customWidth="1"/>
    <col min="2316" max="2560" width="9.140625" style="47"/>
    <col min="2561" max="2561" width="12.42578125" style="47" customWidth="1"/>
    <col min="2562" max="2562" width="14" style="47" customWidth="1"/>
    <col min="2563" max="2563" width="9" style="47" customWidth="1"/>
    <col min="2564" max="2564" width="9.140625" style="47"/>
    <col min="2565" max="2565" width="6.85546875" style="47" customWidth="1"/>
    <col min="2566" max="2566" width="9.140625" style="47"/>
    <col min="2567" max="2568" width="6.42578125" style="47" customWidth="1"/>
    <col min="2569" max="2569" width="14.140625" style="47" customWidth="1"/>
    <col min="2570" max="2570" width="9.140625" style="47"/>
    <col min="2571" max="2571" width="11.5703125" style="47" customWidth="1"/>
    <col min="2572" max="2816" width="9.140625" style="47"/>
    <col min="2817" max="2817" width="12.42578125" style="47" customWidth="1"/>
    <col min="2818" max="2818" width="14" style="47" customWidth="1"/>
    <col min="2819" max="2819" width="9" style="47" customWidth="1"/>
    <col min="2820" max="2820" width="9.140625" style="47"/>
    <col min="2821" max="2821" width="6.85546875" style="47" customWidth="1"/>
    <col min="2822" max="2822" width="9.140625" style="47"/>
    <col min="2823" max="2824" width="6.42578125" style="47" customWidth="1"/>
    <col min="2825" max="2825" width="14.140625" style="47" customWidth="1"/>
    <col min="2826" max="2826" width="9.140625" style="47"/>
    <col min="2827" max="2827" width="11.5703125" style="47" customWidth="1"/>
    <col min="2828" max="3072" width="9.140625" style="47"/>
    <col min="3073" max="3073" width="12.42578125" style="47" customWidth="1"/>
    <col min="3074" max="3074" width="14" style="47" customWidth="1"/>
    <col min="3075" max="3075" width="9" style="47" customWidth="1"/>
    <col min="3076" max="3076" width="9.140625" style="47"/>
    <col min="3077" max="3077" width="6.85546875" style="47" customWidth="1"/>
    <col min="3078" max="3078" width="9.140625" style="47"/>
    <col min="3079" max="3080" width="6.42578125" style="47" customWidth="1"/>
    <col min="3081" max="3081" width="14.140625" style="47" customWidth="1"/>
    <col min="3082" max="3082" width="9.140625" style="47"/>
    <col min="3083" max="3083" width="11.5703125" style="47" customWidth="1"/>
    <col min="3084" max="3328" width="9.140625" style="47"/>
    <col min="3329" max="3329" width="12.42578125" style="47" customWidth="1"/>
    <col min="3330" max="3330" width="14" style="47" customWidth="1"/>
    <col min="3331" max="3331" width="9" style="47" customWidth="1"/>
    <col min="3332" max="3332" width="9.140625" style="47"/>
    <col min="3333" max="3333" width="6.85546875" style="47" customWidth="1"/>
    <col min="3334" max="3334" width="9.140625" style="47"/>
    <col min="3335" max="3336" width="6.42578125" style="47" customWidth="1"/>
    <col min="3337" max="3337" width="14.140625" style="47" customWidth="1"/>
    <col min="3338" max="3338" width="9.140625" style="47"/>
    <col min="3339" max="3339" width="11.5703125" style="47" customWidth="1"/>
    <col min="3340" max="3584" width="9.140625" style="47"/>
    <col min="3585" max="3585" width="12.42578125" style="47" customWidth="1"/>
    <col min="3586" max="3586" width="14" style="47" customWidth="1"/>
    <col min="3587" max="3587" width="9" style="47" customWidth="1"/>
    <col min="3588" max="3588" width="9.140625" style="47"/>
    <col min="3589" max="3589" width="6.85546875" style="47" customWidth="1"/>
    <col min="3590" max="3590" width="9.140625" style="47"/>
    <col min="3591" max="3592" width="6.42578125" style="47" customWidth="1"/>
    <col min="3593" max="3593" width="14.140625" style="47" customWidth="1"/>
    <col min="3594" max="3594" width="9.140625" style="47"/>
    <col min="3595" max="3595" width="11.5703125" style="47" customWidth="1"/>
    <col min="3596" max="3840" width="9.140625" style="47"/>
    <col min="3841" max="3841" width="12.42578125" style="47" customWidth="1"/>
    <col min="3842" max="3842" width="14" style="47" customWidth="1"/>
    <col min="3843" max="3843" width="9" style="47" customWidth="1"/>
    <col min="3844" max="3844" width="9.140625" style="47"/>
    <col min="3845" max="3845" width="6.85546875" style="47" customWidth="1"/>
    <col min="3846" max="3846" width="9.140625" style="47"/>
    <col min="3847" max="3848" width="6.42578125" style="47" customWidth="1"/>
    <col min="3849" max="3849" width="14.140625" style="47" customWidth="1"/>
    <col min="3850" max="3850" width="9.140625" style="47"/>
    <col min="3851" max="3851" width="11.5703125" style="47" customWidth="1"/>
    <col min="3852" max="4096" width="9.140625" style="47"/>
    <col min="4097" max="4097" width="12.42578125" style="47" customWidth="1"/>
    <col min="4098" max="4098" width="14" style="47" customWidth="1"/>
    <col min="4099" max="4099" width="9" style="47" customWidth="1"/>
    <col min="4100" max="4100" width="9.140625" style="47"/>
    <col min="4101" max="4101" width="6.85546875" style="47" customWidth="1"/>
    <col min="4102" max="4102" width="9.140625" style="47"/>
    <col min="4103" max="4104" width="6.42578125" style="47" customWidth="1"/>
    <col min="4105" max="4105" width="14.140625" style="47" customWidth="1"/>
    <col min="4106" max="4106" width="9.140625" style="47"/>
    <col min="4107" max="4107" width="11.5703125" style="47" customWidth="1"/>
    <col min="4108" max="4352" width="9.140625" style="47"/>
    <col min="4353" max="4353" width="12.42578125" style="47" customWidth="1"/>
    <col min="4354" max="4354" width="14" style="47" customWidth="1"/>
    <col min="4355" max="4355" width="9" style="47" customWidth="1"/>
    <col min="4356" max="4356" width="9.140625" style="47"/>
    <col min="4357" max="4357" width="6.85546875" style="47" customWidth="1"/>
    <col min="4358" max="4358" width="9.140625" style="47"/>
    <col min="4359" max="4360" width="6.42578125" style="47" customWidth="1"/>
    <col min="4361" max="4361" width="14.140625" style="47" customWidth="1"/>
    <col min="4362" max="4362" width="9.140625" style="47"/>
    <col min="4363" max="4363" width="11.5703125" style="47" customWidth="1"/>
    <col min="4364" max="4608" width="9.140625" style="47"/>
    <col min="4609" max="4609" width="12.42578125" style="47" customWidth="1"/>
    <col min="4610" max="4610" width="14" style="47" customWidth="1"/>
    <col min="4611" max="4611" width="9" style="47" customWidth="1"/>
    <col min="4612" max="4612" width="9.140625" style="47"/>
    <col min="4613" max="4613" width="6.85546875" style="47" customWidth="1"/>
    <col min="4614" max="4614" width="9.140625" style="47"/>
    <col min="4615" max="4616" width="6.42578125" style="47" customWidth="1"/>
    <col min="4617" max="4617" width="14.140625" style="47" customWidth="1"/>
    <col min="4618" max="4618" width="9.140625" style="47"/>
    <col min="4619" max="4619" width="11.5703125" style="47" customWidth="1"/>
    <col min="4620" max="4864" width="9.140625" style="47"/>
    <col min="4865" max="4865" width="12.42578125" style="47" customWidth="1"/>
    <col min="4866" max="4866" width="14" style="47" customWidth="1"/>
    <col min="4867" max="4867" width="9" style="47" customWidth="1"/>
    <col min="4868" max="4868" width="9.140625" style="47"/>
    <col min="4869" max="4869" width="6.85546875" style="47" customWidth="1"/>
    <col min="4870" max="4870" width="9.140625" style="47"/>
    <col min="4871" max="4872" width="6.42578125" style="47" customWidth="1"/>
    <col min="4873" max="4873" width="14.140625" style="47" customWidth="1"/>
    <col min="4874" max="4874" width="9.140625" style="47"/>
    <col min="4875" max="4875" width="11.5703125" style="47" customWidth="1"/>
    <col min="4876" max="5120" width="9.140625" style="47"/>
    <col min="5121" max="5121" width="12.42578125" style="47" customWidth="1"/>
    <col min="5122" max="5122" width="14" style="47" customWidth="1"/>
    <col min="5123" max="5123" width="9" style="47" customWidth="1"/>
    <col min="5124" max="5124" width="9.140625" style="47"/>
    <col min="5125" max="5125" width="6.85546875" style="47" customWidth="1"/>
    <col min="5126" max="5126" width="9.140625" style="47"/>
    <col min="5127" max="5128" width="6.42578125" style="47" customWidth="1"/>
    <col min="5129" max="5129" width="14.140625" style="47" customWidth="1"/>
    <col min="5130" max="5130" width="9.140625" style="47"/>
    <col min="5131" max="5131" width="11.5703125" style="47" customWidth="1"/>
    <col min="5132" max="5376" width="9.140625" style="47"/>
    <col min="5377" max="5377" width="12.42578125" style="47" customWidth="1"/>
    <col min="5378" max="5378" width="14" style="47" customWidth="1"/>
    <col min="5379" max="5379" width="9" style="47" customWidth="1"/>
    <col min="5380" max="5380" width="9.140625" style="47"/>
    <col min="5381" max="5381" width="6.85546875" style="47" customWidth="1"/>
    <col min="5382" max="5382" width="9.140625" style="47"/>
    <col min="5383" max="5384" width="6.42578125" style="47" customWidth="1"/>
    <col min="5385" max="5385" width="14.140625" style="47" customWidth="1"/>
    <col min="5386" max="5386" width="9.140625" style="47"/>
    <col min="5387" max="5387" width="11.5703125" style="47" customWidth="1"/>
    <col min="5388" max="5632" width="9.140625" style="47"/>
    <col min="5633" max="5633" width="12.42578125" style="47" customWidth="1"/>
    <col min="5634" max="5634" width="14" style="47" customWidth="1"/>
    <col min="5635" max="5635" width="9" style="47" customWidth="1"/>
    <col min="5636" max="5636" width="9.140625" style="47"/>
    <col min="5637" max="5637" width="6.85546875" style="47" customWidth="1"/>
    <col min="5638" max="5638" width="9.140625" style="47"/>
    <col min="5639" max="5640" width="6.42578125" style="47" customWidth="1"/>
    <col min="5641" max="5641" width="14.140625" style="47" customWidth="1"/>
    <col min="5642" max="5642" width="9.140625" style="47"/>
    <col min="5643" max="5643" width="11.5703125" style="47" customWidth="1"/>
    <col min="5644" max="5888" width="9.140625" style="47"/>
    <col min="5889" max="5889" width="12.42578125" style="47" customWidth="1"/>
    <col min="5890" max="5890" width="14" style="47" customWidth="1"/>
    <col min="5891" max="5891" width="9" style="47" customWidth="1"/>
    <col min="5892" max="5892" width="9.140625" style="47"/>
    <col min="5893" max="5893" width="6.85546875" style="47" customWidth="1"/>
    <col min="5894" max="5894" width="9.140625" style="47"/>
    <col min="5895" max="5896" width="6.42578125" style="47" customWidth="1"/>
    <col min="5897" max="5897" width="14.140625" style="47" customWidth="1"/>
    <col min="5898" max="5898" width="9.140625" style="47"/>
    <col min="5899" max="5899" width="11.5703125" style="47" customWidth="1"/>
    <col min="5900" max="6144" width="9.140625" style="47"/>
    <col min="6145" max="6145" width="12.42578125" style="47" customWidth="1"/>
    <col min="6146" max="6146" width="14" style="47" customWidth="1"/>
    <col min="6147" max="6147" width="9" style="47" customWidth="1"/>
    <col min="6148" max="6148" width="9.140625" style="47"/>
    <col min="6149" max="6149" width="6.85546875" style="47" customWidth="1"/>
    <col min="6150" max="6150" width="9.140625" style="47"/>
    <col min="6151" max="6152" width="6.42578125" style="47" customWidth="1"/>
    <col min="6153" max="6153" width="14.140625" style="47" customWidth="1"/>
    <col min="6154" max="6154" width="9.140625" style="47"/>
    <col min="6155" max="6155" width="11.5703125" style="47" customWidth="1"/>
    <col min="6156" max="6400" width="9.140625" style="47"/>
    <col min="6401" max="6401" width="12.42578125" style="47" customWidth="1"/>
    <col min="6402" max="6402" width="14" style="47" customWidth="1"/>
    <col min="6403" max="6403" width="9" style="47" customWidth="1"/>
    <col min="6404" max="6404" width="9.140625" style="47"/>
    <col min="6405" max="6405" width="6.85546875" style="47" customWidth="1"/>
    <col min="6406" max="6406" width="9.140625" style="47"/>
    <col min="6407" max="6408" width="6.42578125" style="47" customWidth="1"/>
    <col min="6409" max="6409" width="14.140625" style="47" customWidth="1"/>
    <col min="6410" max="6410" width="9.140625" style="47"/>
    <col min="6411" max="6411" width="11.5703125" style="47" customWidth="1"/>
    <col min="6412" max="6656" width="9.140625" style="47"/>
    <col min="6657" max="6657" width="12.42578125" style="47" customWidth="1"/>
    <col min="6658" max="6658" width="14" style="47" customWidth="1"/>
    <col min="6659" max="6659" width="9" style="47" customWidth="1"/>
    <col min="6660" max="6660" width="9.140625" style="47"/>
    <col min="6661" max="6661" width="6.85546875" style="47" customWidth="1"/>
    <col min="6662" max="6662" width="9.140625" style="47"/>
    <col min="6663" max="6664" width="6.42578125" style="47" customWidth="1"/>
    <col min="6665" max="6665" width="14.140625" style="47" customWidth="1"/>
    <col min="6666" max="6666" width="9.140625" style="47"/>
    <col min="6667" max="6667" width="11.5703125" style="47" customWidth="1"/>
    <col min="6668" max="6912" width="9.140625" style="47"/>
    <col min="6913" max="6913" width="12.42578125" style="47" customWidth="1"/>
    <col min="6914" max="6914" width="14" style="47" customWidth="1"/>
    <col min="6915" max="6915" width="9" style="47" customWidth="1"/>
    <col min="6916" max="6916" width="9.140625" style="47"/>
    <col min="6917" max="6917" width="6.85546875" style="47" customWidth="1"/>
    <col min="6918" max="6918" width="9.140625" style="47"/>
    <col min="6919" max="6920" width="6.42578125" style="47" customWidth="1"/>
    <col min="6921" max="6921" width="14.140625" style="47" customWidth="1"/>
    <col min="6922" max="6922" width="9.140625" style="47"/>
    <col min="6923" max="6923" width="11.5703125" style="47" customWidth="1"/>
    <col min="6924" max="7168" width="9.140625" style="47"/>
    <col min="7169" max="7169" width="12.42578125" style="47" customWidth="1"/>
    <col min="7170" max="7170" width="14" style="47" customWidth="1"/>
    <col min="7171" max="7171" width="9" style="47" customWidth="1"/>
    <col min="7172" max="7172" width="9.140625" style="47"/>
    <col min="7173" max="7173" width="6.85546875" style="47" customWidth="1"/>
    <col min="7174" max="7174" width="9.140625" style="47"/>
    <col min="7175" max="7176" width="6.42578125" style="47" customWidth="1"/>
    <col min="7177" max="7177" width="14.140625" style="47" customWidth="1"/>
    <col min="7178" max="7178" width="9.140625" style="47"/>
    <col min="7179" max="7179" width="11.5703125" style="47" customWidth="1"/>
    <col min="7180" max="7424" width="9.140625" style="47"/>
    <col min="7425" max="7425" width="12.42578125" style="47" customWidth="1"/>
    <col min="7426" max="7426" width="14" style="47" customWidth="1"/>
    <col min="7427" max="7427" width="9" style="47" customWidth="1"/>
    <col min="7428" max="7428" width="9.140625" style="47"/>
    <col min="7429" max="7429" width="6.85546875" style="47" customWidth="1"/>
    <col min="7430" max="7430" width="9.140625" style="47"/>
    <col min="7431" max="7432" width="6.42578125" style="47" customWidth="1"/>
    <col min="7433" max="7433" width="14.140625" style="47" customWidth="1"/>
    <col min="7434" max="7434" width="9.140625" style="47"/>
    <col min="7435" max="7435" width="11.5703125" style="47" customWidth="1"/>
    <col min="7436" max="7680" width="9.140625" style="47"/>
    <col min="7681" max="7681" width="12.42578125" style="47" customWidth="1"/>
    <col min="7682" max="7682" width="14" style="47" customWidth="1"/>
    <col min="7683" max="7683" width="9" style="47" customWidth="1"/>
    <col min="7684" max="7684" width="9.140625" style="47"/>
    <col min="7685" max="7685" width="6.85546875" style="47" customWidth="1"/>
    <col min="7686" max="7686" width="9.140625" style="47"/>
    <col min="7687" max="7688" width="6.42578125" style="47" customWidth="1"/>
    <col min="7689" max="7689" width="14.140625" style="47" customWidth="1"/>
    <col min="7690" max="7690" width="9.140625" style="47"/>
    <col min="7691" max="7691" width="11.5703125" style="47" customWidth="1"/>
    <col min="7692" max="7936" width="9.140625" style="47"/>
    <col min="7937" max="7937" width="12.42578125" style="47" customWidth="1"/>
    <col min="7938" max="7938" width="14" style="47" customWidth="1"/>
    <col min="7939" max="7939" width="9" style="47" customWidth="1"/>
    <col min="7940" max="7940" width="9.140625" style="47"/>
    <col min="7941" max="7941" width="6.85546875" style="47" customWidth="1"/>
    <col min="7942" max="7942" width="9.140625" style="47"/>
    <col min="7943" max="7944" width="6.42578125" style="47" customWidth="1"/>
    <col min="7945" max="7945" width="14.140625" style="47" customWidth="1"/>
    <col min="7946" max="7946" width="9.140625" style="47"/>
    <col min="7947" max="7947" width="11.5703125" style="47" customWidth="1"/>
    <col min="7948" max="8192" width="9.140625" style="47"/>
    <col min="8193" max="8193" width="12.42578125" style="47" customWidth="1"/>
    <col min="8194" max="8194" width="14" style="47" customWidth="1"/>
    <col min="8195" max="8195" width="9" style="47" customWidth="1"/>
    <col min="8196" max="8196" width="9.140625" style="47"/>
    <col min="8197" max="8197" width="6.85546875" style="47" customWidth="1"/>
    <col min="8198" max="8198" width="9.140625" style="47"/>
    <col min="8199" max="8200" width="6.42578125" style="47" customWidth="1"/>
    <col min="8201" max="8201" width="14.140625" style="47" customWidth="1"/>
    <col min="8202" max="8202" width="9.140625" style="47"/>
    <col min="8203" max="8203" width="11.5703125" style="47" customWidth="1"/>
    <col min="8204" max="8448" width="9.140625" style="47"/>
    <col min="8449" max="8449" width="12.42578125" style="47" customWidth="1"/>
    <col min="8450" max="8450" width="14" style="47" customWidth="1"/>
    <col min="8451" max="8451" width="9" style="47" customWidth="1"/>
    <col min="8452" max="8452" width="9.140625" style="47"/>
    <col min="8453" max="8453" width="6.85546875" style="47" customWidth="1"/>
    <col min="8454" max="8454" width="9.140625" style="47"/>
    <col min="8455" max="8456" width="6.42578125" style="47" customWidth="1"/>
    <col min="8457" max="8457" width="14.140625" style="47" customWidth="1"/>
    <col min="8458" max="8458" width="9.140625" style="47"/>
    <col min="8459" max="8459" width="11.5703125" style="47" customWidth="1"/>
    <col min="8460" max="8704" width="9.140625" style="47"/>
    <col min="8705" max="8705" width="12.42578125" style="47" customWidth="1"/>
    <col min="8706" max="8706" width="14" style="47" customWidth="1"/>
    <col min="8707" max="8707" width="9" style="47" customWidth="1"/>
    <col min="8708" max="8708" width="9.140625" style="47"/>
    <col min="8709" max="8709" width="6.85546875" style="47" customWidth="1"/>
    <col min="8710" max="8710" width="9.140625" style="47"/>
    <col min="8711" max="8712" width="6.42578125" style="47" customWidth="1"/>
    <col min="8713" max="8713" width="14.140625" style="47" customWidth="1"/>
    <col min="8714" max="8714" width="9.140625" style="47"/>
    <col min="8715" max="8715" width="11.5703125" style="47" customWidth="1"/>
    <col min="8716" max="8960" width="9.140625" style="47"/>
    <col min="8961" max="8961" width="12.42578125" style="47" customWidth="1"/>
    <col min="8962" max="8962" width="14" style="47" customWidth="1"/>
    <col min="8963" max="8963" width="9" style="47" customWidth="1"/>
    <col min="8964" max="8964" width="9.140625" style="47"/>
    <col min="8965" max="8965" width="6.85546875" style="47" customWidth="1"/>
    <col min="8966" max="8966" width="9.140625" style="47"/>
    <col min="8967" max="8968" width="6.42578125" style="47" customWidth="1"/>
    <col min="8969" max="8969" width="14.140625" style="47" customWidth="1"/>
    <col min="8970" max="8970" width="9.140625" style="47"/>
    <col min="8971" max="8971" width="11.5703125" style="47" customWidth="1"/>
    <col min="8972" max="9216" width="9.140625" style="47"/>
    <col min="9217" max="9217" width="12.42578125" style="47" customWidth="1"/>
    <col min="9218" max="9218" width="14" style="47" customWidth="1"/>
    <col min="9219" max="9219" width="9" style="47" customWidth="1"/>
    <col min="9220" max="9220" width="9.140625" style="47"/>
    <col min="9221" max="9221" width="6.85546875" style="47" customWidth="1"/>
    <col min="9222" max="9222" width="9.140625" style="47"/>
    <col min="9223" max="9224" width="6.42578125" style="47" customWidth="1"/>
    <col min="9225" max="9225" width="14.140625" style="47" customWidth="1"/>
    <col min="9226" max="9226" width="9.140625" style="47"/>
    <col min="9227" max="9227" width="11.5703125" style="47" customWidth="1"/>
    <col min="9228" max="9472" width="9.140625" style="47"/>
    <col min="9473" max="9473" width="12.42578125" style="47" customWidth="1"/>
    <col min="9474" max="9474" width="14" style="47" customWidth="1"/>
    <col min="9475" max="9475" width="9" style="47" customWidth="1"/>
    <col min="9476" max="9476" width="9.140625" style="47"/>
    <col min="9477" max="9477" width="6.85546875" style="47" customWidth="1"/>
    <col min="9478" max="9478" width="9.140625" style="47"/>
    <col min="9479" max="9480" width="6.42578125" style="47" customWidth="1"/>
    <col min="9481" max="9481" width="14.140625" style="47" customWidth="1"/>
    <col min="9482" max="9482" width="9.140625" style="47"/>
    <col min="9483" max="9483" width="11.5703125" style="47" customWidth="1"/>
    <col min="9484" max="9728" width="9.140625" style="47"/>
    <col min="9729" max="9729" width="12.42578125" style="47" customWidth="1"/>
    <col min="9730" max="9730" width="14" style="47" customWidth="1"/>
    <col min="9731" max="9731" width="9" style="47" customWidth="1"/>
    <col min="9732" max="9732" width="9.140625" style="47"/>
    <col min="9733" max="9733" width="6.85546875" style="47" customWidth="1"/>
    <col min="9734" max="9734" width="9.140625" style="47"/>
    <col min="9735" max="9736" width="6.42578125" style="47" customWidth="1"/>
    <col min="9737" max="9737" width="14.140625" style="47" customWidth="1"/>
    <col min="9738" max="9738" width="9.140625" style="47"/>
    <col min="9739" max="9739" width="11.5703125" style="47" customWidth="1"/>
    <col min="9740" max="9984" width="9.140625" style="47"/>
    <col min="9985" max="9985" width="12.42578125" style="47" customWidth="1"/>
    <col min="9986" max="9986" width="14" style="47" customWidth="1"/>
    <col min="9987" max="9987" width="9" style="47" customWidth="1"/>
    <col min="9988" max="9988" width="9.140625" style="47"/>
    <col min="9989" max="9989" width="6.85546875" style="47" customWidth="1"/>
    <col min="9990" max="9990" width="9.140625" style="47"/>
    <col min="9991" max="9992" width="6.42578125" style="47" customWidth="1"/>
    <col min="9993" max="9993" width="14.140625" style="47" customWidth="1"/>
    <col min="9994" max="9994" width="9.140625" style="47"/>
    <col min="9995" max="9995" width="11.5703125" style="47" customWidth="1"/>
    <col min="9996" max="10240" width="9.140625" style="47"/>
    <col min="10241" max="10241" width="12.42578125" style="47" customWidth="1"/>
    <col min="10242" max="10242" width="14" style="47" customWidth="1"/>
    <col min="10243" max="10243" width="9" style="47" customWidth="1"/>
    <col min="10244" max="10244" width="9.140625" style="47"/>
    <col min="10245" max="10245" width="6.85546875" style="47" customWidth="1"/>
    <col min="10246" max="10246" width="9.140625" style="47"/>
    <col min="10247" max="10248" width="6.42578125" style="47" customWidth="1"/>
    <col min="10249" max="10249" width="14.140625" style="47" customWidth="1"/>
    <col min="10250" max="10250" width="9.140625" style="47"/>
    <col min="10251" max="10251" width="11.5703125" style="47" customWidth="1"/>
    <col min="10252" max="10496" width="9.140625" style="47"/>
    <col min="10497" max="10497" width="12.42578125" style="47" customWidth="1"/>
    <col min="10498" max="10498" width="14" style="47" customWidth="1"/>
    <col min="10499" max="10499" width="9" style="47" customWidth="1"/>
    <col min="10500" max="10500" width="9.140625" style="47"/>
    <col min="10501" max="10501" width="6.85546875" style="47" customWidth="1"/>
    <col min="10502" max="10502" width="9.140625" style="47"/>
    <col min="10503" max="10504" width="6.42578125" style="47" customWidth="1"/>
    <col min="10505" max="10505" width="14.140625" style="47" customWidth="1"/>
    <col min="10506" max="10506" width="9.140625" style="47"/>
    <col min="10507" max="10507" width="11.5703125" style="47" customWidth="1"/>
    <col min="10508" max="10752" width="9.140625" style="47"/>
    <col min="10753" max="10753" width="12.42578125" style="47" customWidth="1"/>
    <col min="10754" max="10754" width="14" style="47" customWidth="1"/>
    <col min="10755" max="10755" width="9" style="47" customWidth="1"/>
    <col min="10756" max="10756" width="9.140625" style="47"/>
    <col min="10757" max="10757" width="6.85546875" style="47" customWidth="1"/>
    <col min="10758" max="10758" width="9.140625" style="47"/>
    <col min="10759" max="10760" width="6.42578125" style="47" customWidth="1"/>
    <col min="10761" max="10761" width="14.140625" style="47" customWidth="1"/>
    <col min="10762" max="10762" width="9.140625" style="47"/>
    <col min="10763" max="10763" width="11.5703125" style="47" customWidth="1"/>
    <col min="10764" max="11008" width="9.140625" style="47"/>
    <col min="11009" max="11009" width="12.42578125" style="47" customWidth="1"/>
    <col min="11010" max="11010" width="14" style="47" customWidth="1"/>
    <col min="11011" max="11011" width="9" style="47" customWidth="1"/>
    <col min="11012" max="11012" width="9.140625" style="47"/>
    <col min="11013" max="11013" width="6.85546875" style="47" customWidth="1"/>
    <col min="11014" max="11014" width="9.140625" style="47"/>
    <col min="11015" max="11016" width="6.42578125" style="47" customWidth="1"/>
    <col min="11017" max="11017" width="14.140625" style="47" customWidth="1"/>
    <col min="11018" max="11018" width="9.140625" style="47"/>
    <col min="11019" max="11019" width="11.5703125" style="47" customWidth="1"/>
    <col min="11020" max="11264" width="9.140625" style="47"/>
    <col min="11265" max="11265" width="12.42578125" style="47" customWidth="1"/>
    <col min="11266" max="11266" width="14" style="47" customWidth="1"/>
    <col min="11267" max="11267" width="9" style="47" customWidth="1"/>
    <col min="11268" max="11268" width="9.140625" style="47"/>
    <col min="11269" max="11269" width="6.85546875" style="47" customWidth="1"/>
    <col min="11270" max="11270" width="9.140625" style="47"/>
    <col min="11271" max="11272" width="6.42578125" style="47" customWidth="1"/>
    <col min="11273" max="11273" width="14.140625" style="47" customWidth="1"/>
    <col min="11274" max="11274" width="9.140625" style="47"/>
    <col min="11275" max="11275" width="11.5703125" style="47" customWidth="1"/>
    <col min="11276" max="11520" width="9.140625" style="47"/>
    <col min="11521" max="11521" width="12.42578125" style="47" customWidth="1"/>
    <col min="11522" max="11522" width="14" style="47" customWidth="1"/>
    <col min="11523" max="11523" width="9" style="47" customWidth="1"/>
    <col min="11524" max="11524" width="9.140625" style="47"/>
    <col min="11525" max="11525" width="6.85546875" style="47" customWidth="1"/>
    <col min="11526" max="11526" width="9.140625" style="47"/>
    <col min="11527" max="11528" width="6.42578125" style="47" customWidth="1"/>
    <col min="11529" max="11529" width="14.140625" style="47" customWidth="1"/>
    <col min="11530" max="11530" width="9.140625" style="47"/>
    <col min="11531" max="11531" width="11.5703125" style="47" customWidth="1"/>
    <col min="11532" max="11776" width="9.140625" style="47"/>
    <col min="11777" max="11777" width="12.42578125" style="47" customWidth="1"/>
    <col min="11778" max="11778" width="14" style="47" customWidth="1"/>
    <col min="11779" max="11779" width="9" style="47" customWidth="1"/>
    <col min="11780" max="11780" width="9.140625" style="47"/>
    <col min="11781" max="11781" width="6.85546875" style="47" customWidth="1"/>
    <col min="11782" max="11782" width="9.140625" style="47"/>
    <col min="11783" max="11784" width="6.42578125" style="47" customWidth="1"/>
    <col min="11785" max="11785" width="14.140625" style="47" customWidth="1"/>
    <col min="11786" max="11786" width="9.140625" style="47"/>
    <col min="11787" max="11787" width="11.5703125" style="47" customWidth="1"/>
    <col min="11788" max="12032" width="9.140625" style="47"/>
    <col min="12033" max="12033" width="12.42578125" style="47" customWidth="1"/>
    <col min="12034" max="12034" width="14" style="47" customWidth="1"/>
    <col min="12035" max="12035" width="9" style="47" customWidth="1"/>
    <col min="12036" max="12036" width="9.140625" style="47"/>
    <col min="12037" max="12037" width="6.85546875" style="47" customWidth="1"/>
    <col min="12038" max="12038" width="9.140625" style="47"/>
    <col min="12039" max="12040" width="6.42578125" style="47" customWidth="1"/>
    <col min="12041" max="12041" width="14.140625" style="47" customWidth="1"/>
    <col min="12042" max="12042" width="9.140625" style="47"/>
    <col min="12043" max="12043" width="11.5703125" style="47" customWidth="1"/>
    <col min="12044" max="12288" width="9.140625" style="47"/>
    <col min="12289" max="12289" width="12.42578125" style="47" customWidth="1"/>
    <col min="12290" max="12290" width="14" style="47" customWidth="1"/>
    <col min="12291" max="12291" width="9" style="47" customWidth="1"/>
    <col min="12292" max="12292" width="9.140625" style="47"/>
    <col min="12293" max="12293" width="6.85546875" style="47" customWidth="1"/>
    <col min="12294" max="12294" width="9.140625" style="47"/>
    <col min="12295" max="12296" width="6.42578125" style="47" customWidth="1"/>
    <col min="12297" max="12297" width="14.140625" style="47" customWidth="1"/>
    <col min="12298" max="12298" width="9.140625" style="47"/>
    <col min="12299" max="12299" width="11.5703125" style="47" customWidth="1"/>
    <col min="12300" max="12544" width="9.140625" style="47"/>
    <col min="12545" max="12545" width="12.42578125" style="47" customWidth="1"/>
    <col min="12546" max="12546" width="14" style="47" customWidth="1"/>
    <col min="12547" max="12547" width="9" style="47" customWidth="1"/>
    <col min="12548" max="12548" width="9.140625" style="47"/>
    <col min="12549" max="12549" width="6.85546875" style="47" customWidth="1"/>
    <col min="12550" max="12550" width="9.140625" style="47"/>
    <col min="12551" max="12552" width="6.42578125" style="47" customWidth="1"/>
    <col min="12553" max="12553" width="14.140625" style="47" customWidth="1"/>
    <col min="12554" max="12554" width="9.140625" style="47"/>
    <col min="12555" max="12555" width="11.5703125" style="47" customWidth="1"/>
    <col min="12556" max="12800" width="9.140625" style="47"/>
    <col min="12801" max="12801" width="12.42578125" style="47" customWidth="1"/>
    <col min="12802" max="12802" width="14" style="47" customWidth="1"/>
    <col min="12803" max="12803" width="9" style="47" customWidth="1"/>
    <col min="12804" max="12804" width="9.140625" style="47"/>
    <col min="12805" max="12805" width="6.85546875" style="47" customWidth="1"/>
    <col min="12806" max="12806" width="9.140625" style="47"/>
    <col min="12807" max="12808" width="6.42578125" style="47" customWidth="1"/>
    <col min="12809" max="12809" width="14.140625" style="47" customWidth="1"/>
    <col min="12810" max="12810" width="9.140625" style="47"/>
    <col min="12811" max="12811" width="11.5703125" style="47" customWidth="1"/>
    <col min="12812" max="13056" width="9.140625" style="47"/>
    <col min="13057" max="13057" width="12.42578125" style="47" customWidth="1"/>
    <col min="13058" max="13058" width="14" style="47" customWidth="1"/>
    <col min="13059" max="13059" width="9" style="47" customWidth="1"/>
    <col min="13060" max="13060" width="9.140625" style="47"/>
    <col min="13061" max="13061" width="6.85546875" style="47" customWidth="1"/>
    <col min="13062" max="13062" width="9.140625" style="47"/>
    <col min="13063" max="13064" width="6.42578125" style="47" customWidth="1"/>
    <col min="13065" max="13065" width="14.140625" style="47" customWidth="1"/>
    <col min="13066" max="13066" width="9.140625" style="47"/>
    <col min="13067" max="13067" width="11.5703125" style="47" customWidth="1"/>
    <col min="13068" max="13312" width="9.140625" style="47"/>
    <col min="13313" max="13313" width="12.42578125" style="47" customWidth="1"/>
    <col min="13314" max="13314" width="14" style="47" customWidth="1"/>
    <col min="13315" max="13315" width="9" style="47" customWidth="1"/>
    <col min="13316" max="13316" width="9.140625" style="47"/>
    <col min="13317" max="13317" width="6.85546875" style="47" customWidth="1"/>
    <col min="13318" max="13318" width="9.140625" style="47"/>
    <col min="13319" max="13320" width="6.42578125" style="47" customWidth="1"/>
    <col min="13321" max="13321" width="14.140625" style="47" customWidth="1"/>
    <col min="13322" max="13322" width="9.140625" style="47"/>
    <col min="13323" max="13323" width="11.5703125" style="47" customWidth="1"/>
    <col min="13324" max="13568" width="9.140625" style="47"/>
    <col min="13569" max="13569" width="12.42578125" style="47" customWidth="1"/>
    <col min="13570" max="13570" width="14" style="47" customWidth="1"/>
    <col min="13571" max="13571" width="9" style="47" customWidth="1"/>
    <col min="13572" max="13572" width="9.140625" style="47"/>
    <col min="13573" max="13573" width="6.85546875" style="47" customWidth="1"/>
    <col min="13574" max="13574" width="9.140625" style="47"/>
    <col min="13575" max="13576" width="6.42578125" style="47" customWidth="1"/>
    <col min="13577" max="13577" width="14.140625" style="47" customWidth="1"/>
    <col min="13578" max="13578" width="9.140625" style="47"/>
    <col min="13579" max="13579" width="11.5703125" style="47" customWidth="1"/>
    <col min="13580" max="13824" width="9.140625" style="47"/>
    <col min="13825" max="13825" width="12.42578125" style="47" customWidth="1"/>
    <col min="13826" max="13826" width="14" style="47" customWidth="1"/>
    <col min="13827" max="13827" width="9" style="47" customWidth="1"/>
    <col min="13828" max="13828" width="9.140625" style="47"/>
    <col min="13829" max="13829" width="6.85546875" style="47" customWidth="1"/>
    <col min="13830" max="13830" width="9.140625" style="47"/>
    <col min="13831" max="13832" width="6.42578125" style="47" customWidth="1"/>
    <col min="13833" max="13833" width="14.140625" style="47" customWidth="1"/>
    <col min="13834" max="13834" width="9.140625" style="47"/>
    <col min="13835" max="13835" width="11.5703125" style="47" customWidth="1"/>
    <col min="13836" max="14080" width="9.140625" style="47"/>
    <col min="14081" max="14081" width="12.42578125" style="47" customWidth="1"/>
    <col min="14082" max="14082" width="14" style="47" customWidth="1"/>
    <col min="14083" max="14083" width="9" style="47" customWidth="1"/>
    <col min="14084" max="14084" width="9.140625" style="47"/>
    <col min="14085" max="14085" width="6.85546875" style="47" customWidth="1"/>
    <col min="14086" max="14086" width="9.140625" style="47"/>
    <col min="14087" max="14088" width="6.42578125" style="47" customWidth="1"/>
    <col min="14089" max="14089" width="14.140625" style="47" customWidth="1"/>
    <col min="14090" max="14090" width="9.140625" style="47"/>
    <col min="14091" max="14091" width="11.5703125" style="47" customWidth="1"/>
    <col min="14092" max="14336" width="9.140625" style="47"/>
    <col min="14337" max="14337" width="12.42578125" style="47" customWidth="1"/>
    <col min="14338" max="14338" width="14" style="47" customWidth="1"/>
    <col min="14339" max="14339" width="9" style="47" customWidth="1"/>
    <col min="14340" max="14340" width="9.140625" style="47"/>
    <col min="14341" max="14341" width="6.85546875" style="47" customWidth="1"/>
    <col min="14342" max="14342" width="9.140625" style="47"/>
    <col min="14343" max="14344" width="6.42578125" style="47" customWidth="1"/>
    <col min="14345" max="14345" width="14.140625" style="47" customWidth="1"/>
    <col min="14346" max="14346" width="9.140625" style="47"/>
    <col min="14347" max="14347" width="11.5703125" style="47" customWidth="1"/>
    <col min="14348" max="14592" width="9.140625" style="47"/>
    <col min="14593" max="14593" width="12.42578125" style="47" customWidth="1"/>
    <col min="14594" max="14594" width="14" style="47" customWidth="1"/>
    <col min="14595" max="14595" width="9" style="47" customWidth="1"/>
    <col min="14596" max="14596" width="9.140625" style="47"/>
    <col min="14597" max="14597" width="6.85546875" style="47" customWidth="1"/>
    <col min="14598" max="14598" width="9.140625" style="47"/>
    <col min="14599" max="14600" width="6.42578125" style="47" customWidth="1"/>
    <col min="14601" max="14601" width="14.140625" style="47" customWidth="1"/>
    <col min="14602" max="14602" width="9.140625" style="47"/>
    <col min="14603" max="14603" width="11.5703125" style="47" customWidth="1"/>
    <col min="14604" max="14848" width="9.140625" style="47"/>
    <col min="14849" max="14849" width="12.42578125" style="47" customWidth="1"/>
    <col min="14850" max="14850" width="14" style="47" customWidth="1"/>
    <col min="14851" max="14851" width="9" style="47" customWidth="1"/>
    <col min="14852" max="14852" width="9.140625" style="47"/>
    <col min="14853" max="14853" width="6.85546875" style="47" customWidth="1"/>
    <col min="14854" max="14854" width="9.140625" style="47"/>
    <col min="14855" max="14856" width="6.42578125" style="47" customWidth="1"/>
    <col min="14857" max="14857" width="14.140625" style="47" customWidth="1"/>
    <col min="14858" max="14858" width="9.140625" style="47"/>
    <col min="14859" max="14859" width="11.5703125" style="47" customWidth="1"/>
    <col min="14860" max="15104" width="9.140625" style="47"/>
    <col min="15105" max="15105" width="12.42578125" style="47" customWidth="1"/>
    <col min="15106" max="15106" width="14" style="47" customWidth="1"/>
    <col min="15107" max="15107" width="9" style="47" customWidth="1"/>
    <col min="15108" max="15108" width="9.140625" style="47"/>
    <col min="15109" max="15109" width="6.85546875" style="47" customWidth="1"/>
    <col min="15110" max="15110" width="9.140625" style="47"/>
    <col min="15111" max="15112" width="6.42578125" style="47" customWidth="1"/>
    <col min="15113" max="15113" width="14.140625" style="47" customWidth="1"/>
    <col min="15114" max="15114" width="9.140625" style="47"/>
    <col min="15115" max="15115" width="11.5703125" style="47" customWidth="1"/>
    <col min="15116" max="15360" width="9.140625" style="47"/>
    <col min="15361" max="15361" width="12.42578125" style="47" customWidth="1"/>
    <col min="15362" max="15362" width="14" style="47" customWidth="1"/>
    <col min="15363" max="15363" width="9" style="47" customWidth="1"/>
    <col min="15364" max="15364" width="9.140625" style="47"/>
    <col min="15365" max="15365" width="6.85546875" style="47" customWidth="1"/>
    <col min="15366" max="15366" width="9.140625" style="47"/>
    <col min="15367" max="15368" width="6.42578125" style="47" customWidth="1"/>
    <col min="15369" max="15369" width="14.140625" style="47" customWidth="1"/>
    <col min="15370" max="15370" width="9.140625" style="47"/>
    <col min="15371" max="15371" width="11.5703125" style="47" customWidth="1"/>
    <col min="15372" max="15616" width="9.140625" style="47"/>
    <col min="15617" max="15617" width="12.42578125" style="47" customWidth="1"/>
    <col min="15618" max="15618" width="14" style="47" customWidth="1"/>
    <col min="15619" max="15619" width="9" style="47" customWidth="1"/>
    <col min="15620" max="15620" width="9.140625" style="47"/>
    <col min="15621" max="15621" width="6.85546875" style="47" customWidth="1"/>
    <col min="15622" max="15622" width="9.140625" style="47"/>
    <col min="15623" max="15624" width="6.42578125" style="47" customWidth="1"/>
    <col min="15625" max="15625" width="14.140625" style="47" customWidth="1"/>
    <col min="15626" max="15626" width="9.140625" style="47"/>
    <col min="15627" max="15627" width="11.5703125" style="47" customWidth="1"/>
    <col min="15628" max="15872" width="9.140625" style="47"/>
    <col min="15873" max="15873" width="12.42578125" style="47" customWidth="1"/>
    <col min="15874" max="15874" width="14" style="47" customWidth="1"/>
    <col min="15875" max="15875" width="9" style="47" customWidth="1"/>
    <col min="15876" max="15876" width="9.140625" style="47"/>
    <col min="15877" max="15877" width="6.85546875" style="47" customWidth="1"/>
    <col min="15878" max="15878" width="9.140625" style="47"/>
    <col min="15879" max="15880" width="6.42578125" style="47" customWidth="1"/>
    <col min="15881" max="15881" width="14.140625" style="47" customWidth="1"/>
    <col min="15882" max="15882" width="9.140625" style="47"/>
    <col min="15883" max="15883" width="11.5703125" style="47" customWidth="1"/>
    <col min="15884" max="16128" width="9.140625" style="47"/>
    <col min="16129" max="16129" width="12.42578125" style="47" customWidth="1"/>
    <col min="16130" max="16130" width="14" style="47" customWidth="1"/>
    <col min="16131" max="16131" width="9" style="47" customWidth="1"/>
    <col min="16132" max="16132" width="9.140625" style="47"/>
    <col min="16133" max="16133" width="6.85546875" style="47" customWidth="1"/>
    <col min="16134" max="16134" width="9.140625" style="47"/>
    <col min="16135" max="16136" width="6.42578125" style="47" customWidth="1"/>
    <col min="16137" max="16137" width="14.140625" style="47" customWidth="1"/>
    <col min="16138" max="16138" width="9.140625" style="47"/>
    <col min="16139" max="16139" width="11.5703125" style="47" customWidth="1"/>
    <col min="16140" max="16384" width="9.140625" style="47"/>
  </cols>
  <sheetData>
    <row r="1" spans="1:9" s="38" customFormat="1" ht="18">
      <c r="A1" s="36" t="s">
        <v>1433</v>
      </c>
      <c r="B1" s="37"/>
      <c r="C1" s="37"/>
      <c r="D1" s="37"/>
      <c r="E1" s="37"/>
      <c r="F1" s="37"/>
    </row>
    <row r="2" spans="1:9" s="40" customFormat="1">
      <c r="A2" s="39"/>
      <c r="B2" s="39"/>
      <c r="C2" s="39"/>
      <c r="D2" s="39"/>
      <c r="E2" s="39"/>
      <c r="F2" s="39"/>
    </row>
    <row r="3" spans="1:9" s="41" customFormat="1" ht="88.5" customHeight="1">
      <c r="A3" s="1177" t="s">
        <v>460</v>
      </c>
      <c r="B3" s="1178"/>
      <c r="C3" s="1178"/>
      <c r="D3" s="1178"/>
      <c r="E3" s="1178"/>
      <c r="F3" s="1178"/>
      <c r="G3" s="1178"/>
      <c r="H3" s="1178"/>
      <c r="I3" s="1178"/>
    </row>
    <row r="4" spans="1:9" s="41" customFormat="1" ht="5.0999999999999996" customHeight="1">
      <c r="A4" s="42"/>
      <c r="B4" s="42"/>
      <c r="C4" s="42"/>
      <c r="D4" s="42"/>
      <c r="E4" s="42"/>
      <c r="F4" s="42"/>
    </row>
    <row r="5" spans="1:9" s="41" customFormat="1" ht="29.25" customHeight="1">
      <c r="A5" s="1175" t="s">
        <v>16</v>
      </c>
      <c r="B5" s="1175"/>
      <c r="C5" s="1175"/>
      <c r="D5" s="1175"/>
      <c r="E5" s="1175"/>
      <c r="F5" s="1175"/>
      <c r="G5" s="1175"/>
      <c r="H5" s="1175"/>
      <c r="I5" s="1175"/>
    </row>
    <row r="6" spans="1:9" s="41" customFormat="1" ht="5.0999999999999996" customHeight="1">
      <c r="A6" s="43"/>
      <c r="B6" s="44"/>
      <c r="C6" s="44"/>
      <c r="D6" s="44"/>
      <c r="E6" s="44"/>
      <c r="F6" s="44"/>
    </row>
    <row r="7" spans="1:9" s="41" customFormat="1" ht="83.25" customHeight="1">
      <c r="A7" s="1175" t="s">
        <v>17</v>
      </c>
      <c r="B7" s="1175"/>
      <c r="C7" s="1175"/>
      <c r="D7" s="1175"/>
      <c r="E7" s="1175"/>
      <c r="F7" s="1175"/>
      <c r="G7" s="1175"/>
      <c r="H7" s="1175"/>
      <c r="I7" s="1175"/>
    </row>
    <row r="8" spans="1:9" s="41" customFormat="1" ht="5.0999999999999996" customHeight="1">
      <c r="A8" s="43"/>
      <c r="B8" s="44"/>
      <c r="C8" s="44"/>
      <c r="D8" s="44"/>
      <c r="E8" s="44"/>
      <c r="F8" s="44"/>
    </row>
    <row r="9" spans="1:9" s="41" customFormat="1" ht="43.5" customHeight="1">
      <c r="A9" s="1176" t="s">
        <v>18</v>
      </c>
      <c r="B9" s="1176"/>
      <c r="C9" s="1176"/>
      <c r="D9" s="1176"/>
      <c r="E9" s="1176"/>
      <c r="F9" s="1176"/>
      <c r="G9" s="1176"/>
      <c r="H9" s="1176"/>
      <c r="I9" s="1176"/>
    </row>
    <row r="10" spans="1:9" s="41" customFormat="1" ht="5.0999999999999996" customHeight="1">
      <c r="A10" s="45"/>
    </row>
    <row r="11" spans="1:9" s="41" customFormat="1" ht="30" customHeight="1">
      <c r="A11" s="1176" t="s">
        <v>19</v>
      </c>
      <c r="B11" s="1176"/>
      <c r="C11" s="1176"/>
      <c r="D11" s="1176"/>
      <c r="E11" s="1176"/>
      <c r="F11" s="1176"/>
      <c r="G11" s="1176"/>
      <c r="H11" s="1176"/>
      <c r="I11" s="1176"/>
    </row>
    <row r="12" spans="1:9" s="41" customFormat="1" ht="5.0999999999999996" customHeight="1">
      <c r="A12" s="45"/>
    </row>
    <row r="13" spans="1:9" s="41" customFormat="1" ht="56.25" customHeight="1">
      <c r="A13" s="1176" t="s">
        <v>20</v>
      </c>
      <c r="B13" s="1176"/>
      <c r="C13" s="1176"/>
      <c r="D13" s="1176"/>
      <c r="E13" s="1176"/>
      <c r="F13" s="1176"/>
      <c r="G13" s="1176"/>
      <c r="H13" s="1176"/>
      <c r="I13" s="1176"/>
    </row>
    <row r="14" spans="1:9" s="41" customFormat="1" ht="56.25" customHeight="1">
      <c r="A14" s="1176" t="s">
        <v>21</v>
      </c>
      <c r="B14" s="1176"/>
      <c r="C14" s="1176"/>
      <c r="D14" s="1176"/>
      <c r="E14" s="1176"/>
      <c r="F14" s="1176"/>
      <c r="G14" s="1176"/>
      <c r="H14" s="1176"/>
      <c r="I14" s="1176"/>
    </row>
    <row r="15" spans="1:9" s="41" customFormat="1" ht="5.0999999999999996" customHeight="1">
      <c r="A15" s="45"/>
    </row>
    <row r="16" spans="1:9" s="41" customFormat="1" ht="28.5" customHeight="1">
      <c r="A16" s="1175" t="s">
        <v>22</v>
      </c>
      <c r="B16" s="1175"/>
      <c r="C16" s="1175"/>
      <c r="D16" s="1175"/>
      <c r="E16" s="1175"/>
      <c r="F16" s="1175"/>
      <c r="G16" s="1175"/>
      <c r="H16" s="1175"/>
      <c r="I16" s="1175"/>
    </row>
    <row r="17" spans="1:9" s="41" customFormat="1" ht="5.0999999999999996" customHeight="1">
      <c r="A17" s="43"/>
      <c r="B17" s="43"/>
      <c r="C17" s="43"/>
      <c r="D17" s="43"/>
      <c r="E17" s="43"/>
      <c r="F17" s="43"/>
    </row>
    <row r="18" spans="1:9" s="41" customFormat="1" ht="54" customHeight="1">
      <c r="A18" s="1175" t="s">
        <v>1434</v>
      </c>
      <c r="B18" s="1175"/>
      <c r="C18" s="1175"/>
      <c r="D18" s="1175"/>
      <c r="E18" s="1175"/>
      <c r="F18" s="1175"/>
      <c r="G18" s="1175"/>
      <c r="H18" s="1175"/>
      <c r="I18" s="1175"/>
    </row>
    <row r="19" spans="1:9" s="41" customFormat="1" ht="5.0999999999999996" customHeight="1">
      <c r="A19" s="43"/>
      <c r="B19" s="43"/>
      <c r="C19" s="43"/>
      <c r="D19" s="43"/>
      <c r="E19" s="43"/>
      <c r="F19" s="43"/>
    </row>
    <row r="20" spans="1:9" s="41" customFormat="1" ht="15" customHeight="1">
      <c r="A20" s="1175" t="s">
        <v>23</v>
      </c>
      <c r="B20" s="1175"/>
      <c r="C20" s="1175"/>
      <c r="D20" s="1175"/>
      <c r="E20" s="1175"/>
      <c r="F20" s="1175"/>
      <c r="G20" s="1175"/>
      <c r="H20" s="1175"/>
      <c r="I20" s="1175"/>
    </row>
    <row r="21" spans="1:9" s="41" customFormat="1" ht="12.75">
      <c r="A21" s="46" t="s">
        <v>24</v>
      </c>
    </row>
    <row r="22" spans="1:9" s="41" customFormat="1" ht="14.25" customHeight="1">
      <c r="A22" s="1174" t="s">
        <v>25</v>
      </c>
      <c r="B22" s="1174"/>
      <c r="C22" s="1174"/>
      <c r="D22" s="1174"/>
      <c r="E22" s="1174"/>
      <c r="F22" s="1174"/>
      <c r="G22" s="1174"/>
      <c r="H22" s="1174"/>
      <c r="I22" s="1174"/>
    </row>
    <row r="23" spans="1:9" s="41" customFormat="1" ht="12.75">
      <c r="A23" s="1174" t="s">
        <v>26</v>
      </c>
      <c r="B23" s="1174"/>
      <c r="C23" s="1174"/>
      <c r="D23" s="1174"/>
      <c r="E23" s="1174"/>
      <c r="F23" s="1174"/>
      <c r="G23" s="1174"/>
      <c r="H23" s="1174"/>
      <c r="I23" s="1174"/>
    </row>
    <row r="24" spans="1:9" s="41" customFormat="1" ht="12.75">
      <c r="A24" s="1174"/>
      <c r="B24" s="1174"/>
      <c r="C24" s="1174"/>
      <c r="D24" s="1174"/>
      <c r="E24" s="1174"/>
      <c r="F24" s="1174"/>
      <c r="G24" s="1174"/>
      <c r="H24" s="1174"/>
      <c r="I24" s="1174"/>
    </row>
    <row r="25" spans="1:9" s="41" customFormat="1" ht="12.75">
      <c r="A25" s="1174"/>
      <c r="B25" s="1174"/>
      <c r="C25" s="1174"/>
      <c r="D25" s="1174"/>
      <c r="E25" s="1174"/>
      <c r="F25" s="1174"/>
      <c r="G25" s="1174"/>
      <c r="H25" s="1174"/>
      <c r="I25" s="1174"/>
    </row>
    <row r="26" spans="1:9" s="41" customFormat="1" ht="14.25" customHeight="1">
      <c r="A26" s="1174"/>
      <c r="B26" s="1174"/>
      <c r="C26" s="1174"/>
      <c r="D26" s="1174"/>
      <c r="E26" s="1174"/>
      <c r="F26" s="1174"/>
      <c r="G26" s="1174"/>
      <c r="H26" s="1174"/>
      <c r="I26" s="1174"/>
    </row>
    <row r="27" spans="1:9" s="41" customFormat="1" ht="12.75">
      <c r="A27" s="1174" t="s">
        <v>27</v>
      </c>
      <c r="B27" s="1174"/>
      <c r="C27" s="1174"/>
      <c r="D27" s="1174"/>
      <c r="E27" s="1174"/>
      <c r="F27" s="1174"/>
      <c r="G27" s="1174"/>
      <c r="H27" s="1174"/>
      <c r="I27" s="1174"/>
    </row>
    <row r="28" spans="1:9" s="41" customFormat="1" ht="15" customHeight="1">
      <c r="A28" s="1174"/>
      <c r="B28" s="1174"/>
      <c r="C28" s="1174"/>
      <c r="D28" s="1174"/>
      <c r="E28" s="1174"/>
      <c r="F28" s="1174"/>
      <c r="G28" s="1174"/>
      <c r="H28" s="1174"/>
      <c r="I28" s="1174"/>
    </row>
    <row r="29" spans="1:9" s="41" customFormat="1" ht="12.75">
      <c r="A29" s="1174" t="s">
        <v>28</v>
      </c>
      <c r="B29" s="1174"/>
      <c r="C29" s="1174"/>
      <c r="D29" s="1174"/>
      <c r="E29" s="1174"/>
      <c r="F29" s="1174"/>
      <c r="G29" s="1174"/>
      <c r="H29" s="1174"/>
      <c r="I29" s="1174"/>
    </row>
    <row r="30" spans="1:9" s="41" customFormat="1" ht="14.25" customHeight="1">
      <c r="A30" s="1174"/>
      <c r="B30" s="1174"/>
      <c r="C30" s="1174"/>
      <c r="D30" s="1174"/>
      <c r="E30" s="1174"/>
      <c r="F30" s="1174"/>
      <c r="G30" s="1174"/>
      <c r="H30" s="1174"/>
      <c r="I30" s="1174"/>
    </row>
    <row r="31" spans="1:9" s="41" customFormat="1" ht="12.75">
      <c r="A31" s="1174" t="s">
        <v>29</v>
      </c>
      <c r="B31" s="1174"/>
      <c r="C31" s="1174"/>
      <c r="D31" s="1174"/>
      <c r="E31" s="1174"/>
      <c r="F31" s="1174"/>
      <c r="G31" s="1174"/>
      <c r="H31" s="1174"/>
      <c r="I31" s="1174"/>
    </row>
    <row r="32" spans="1:9" s="41" customFormat="1" ht="12.75">
      <c r="A32" s="1174"/>
      <c r="B32" s="1174"/>
      <c r="C32" s="1174"/>
      <c r="D32" s="1174"/>
      <c r="E32" s="1174"/>
      <c r="F32" s="1174"/>
      <c r="G32" s="1174"/>
      <c r="H32" s="1174"/>
      <c r="I32" s="1174"/>
    </row>
    <row r="33" spans="1:9" s="41" customFormat="1" ht="5.0999999999999996" customHeight="1">
      <c r="A33" s="43"/>
      <c r="B33" s="43"/>
      <c r="C33" s="43"/>
      <c r="D33" s="43"/>
      <c r="E33" s="43"/>
      <c r="F33" s="43"/>
    </row>
    <row r="34" spans="1:9" s="41" customFormat="1" ht="14.25" customHeight="1">
      <c r="A34" s="1175" t="s">
        <v>30</v>
      </c>
      <c r="B34" s="1175"/>
      <c r="C34" s="1175"/>
      <c r="D34" s="1175"/>
      <c r="E34" s="1175"/>
      <c r="F34" s="1175"/>
      <c r="G34" s="1175"/>
      <c r="H34" s="1175"/>
      <c r="I34" s="1175"/>
    </row>
  </sheetData>
  <sheetProtection selectLockedCells="1" selectUnlockedCells="1"/>
  <mergeCells count="16">
    <mergeCell ref="A13:I13"/>
    <mergeCell ref="A3:I3"/>
    <mergeCell ref="A5:I5"/>
    <mergeCell ref="A7:I7"/>
    <mergeCell ref="A9:I9"/>
    <mergeCell ref="A11:I11"/>
    <mergeCell ref="A27:I28"/>
    <mergeCell ref="A29:I30"/>
    <mergeCell ref="A31:I32"/>
    <mergeCell ref="A34:I34"/>
    <mergeCell ref="A14:I14"/>
    <mergeCell ref="A16:I16"/>
    <mergeCell ref="A18:I18"/>
    <mergeCell ref="A20:I20"/>
    <mergeCell ref="A22:I22"/>
    <mergeCell ref="A23:I26"/>
  </mergeCells>
  <pageMargins left="0.78740157480314965" right="0.59055118110236227" top="0.98425196850393704" bottom="0.55118110236220474" header="0.51181102362204722" footer="0.51181102362204722"/>
  <pageSetup paperSize="9" firstPageNumber="0" orientation="portrait" r:id="rId1"/>
  <headerFooter alignWithMargins="0">
    <oddHeader xml:space="preserve">&amp;L&amp;9
&amp;C
</oddHeader>
    <oddFooter>&amp;L
&amp;R&amp;P</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EEDC7-E5BE-45EB-A0A5-E10D74C6E9B8}">
  <dimension ref="A1:J23"/>
  <sheetViews>
    <sheetView view="pageBreakPreview" zoomScaleSheetLayoutView="100" workbookViewId="0">
      <selection activeCell="E19" sqref="E19"/>
    </sheetView>
  </sheetViews>
  <sheetFormatPr defaultRowHeight="16.5"/>
  <cols>
    <col min="1" max="1" width="7.140625" style="47" customWidth="1"/>
    <col min="2" max="2" width="39.42578125" style="1" customWidth="1"/>
    <col min="3" max="3" width="8.28515625" style="1" customWidth="1"/>
    <col min="4" max="4" width="10.42578125" style="1" customWidth="1"/>
    <col min="5" max="5" width="12.5703125" style="1" customWidth="1"/>
    <col min="6" max="6" width="12.42578125" style="1" customWidth="1"/>
    <col min="7" max="7" width="9.140625" style="1" hidden="1" customWidth="1"/>
    <col min="8" max="8" width="32.140625" style="1" hidden="1" customWidth="1"/>
    <col min="9" max="9" width="18.5703125" style="1" hidden="1" customWidth="1"/>
    <col min="10" max="10" width="9.140625" style="1" hidden="1" customWidth="1"/>
    <col min="11" max="11" width="9.140625" style="1"/>
    <col min="12" max="12" width="7.140625" style="1" customWidth="1"/>
    <col min="13" max="256" width="9.140625" style="1"/>
    <col min="257" max="257" width="7.140625" style="1" customWidth="1"/>
    <col min="258" max="258" width="39.42578125" style="1" customWidth="1"/>
    <col min="259" max="259" width="8.28515625" style="1" customWidth="1"/>
    <col min="260" max="260" width="10.42578125" style="1" customWidth="1"/>
    <col min="261" max="261" width="12.5703125" style="1" customWidth="1"/>
    <col min="262" max="262" width="12.42578125" style="1" customWidth="1"/>
    <col min="263" max="267" width="9.140625" style="1"/>
    <col min="268" max="268" width="7.140625" style="1" customWidth="1"/>
    <col min="269" max="512" width="9.140625" style="1"/>
    <col min="513" max="513" width="7.140625" style="1" customWidth="1"/>
    <col min="514" max="514" width="39.42578125" style="1" customWidth="1"/>
    <col min="515" max="515" width="8.28515625" style="1" customWidth="1"/>
    <col min="516" max="516" width="10.42578125" style="1" customWidth="1"/>
    <col min="517" max="517" width="12.5703125" style="1" customWidth="1"/>
    <col min="518" max="518" width="12.42578125" style="1" customWidth="1"/>
    <col min="519" max="523" width="9.140625" style="1"/>
    <col min="524" max="524" width="7.140625" style="1" customWidth="1"/>
    <col min="525" max="768" width="9.140625" style="1"/>
    <col min="769" max="769" width="7.140625" style="1" customWidth="1"/>
    <col min="770" max="770" width="39.42578125" style="1" customWidth="1"/>
    <col min="771" max="771" width="8.28515625" style="1" customWidth="1"/>
    <col min="772" max="772" width="10.42578125" style="1" customWidth="1"/>
    <col min="773" max="773" width="12.5703125" style="1" customWidth="1"/>
    <col min="774" max="774" width="12.42578125" style="1" customWidth="1"/>
    <col min="775" max="779" width="9.140625" style="1"/>
    <col min="780" max="780" width="7.140625" style="1" customWidth="1"/>
    <col min="781" max="1024" width="9.140625" style="1"/>
    <col min="1025" max="1025" width="7.140625" style="1" customWidth="1"/>
    <col min="1026" max="1026" width="39.42578125" style="1" customWidth="1"/>
    <col min="1027" max="1027" width="8.28515625" style="1" customWidth="1"/>
    <col min="1028" max="1028" width="10.42578125" style="1" customWidth="1"/>
    <col min="1029" max="1029" width="12.5703125" style="1" customWidth="1"/>
    <col min="1030" max="1030" width="12.42578125" style="1" customWidth="1"/>
    <col min="1031" max="1035" width="9.140625" style="1"/>
    <col min="1036" max="1036" width="7.140625" style="1" customWidth="1"/>
    <col min="1037" max="1280" width="9.140625" style="1"/>
    <col min="1281" max="1281" width="7.140625" style="1" customWidth="1"/>
    <col min="1282" max="1282" width="39.42578125" style="1" customWidth="1"/>
    <col min="1283" max="1283" width="8.28515625" style="1" customWidth="1"/>
    <col min="1284" max="1284" width="10.42578125" style="1" customWidth="1"/>
    <col min="1285" max="1285" width="12.5703125" style="1" customWidth="1"/>
    <col min="1286" max="1286" width="12.42578125" style="1" customWidth="1"/>
    <col min="1287" max="1291" width="9.140625" style="1"/>
    <col min="1292" max="1292" width="7.140625" style="1" customWidth="1"/>
    <col min="1293" max="1536" width="9.140625" style="1"/>
    <col min="1537" max="1537" width="7.140625" style="1" customWidth="1"/>
    <col min="1538" max="1538" width="39.42578125" style="1" customWidth="1"/>
    <col min="1539" max="1539" width="8.28515625" style="1" customWidth="1"/>
    <col min="1540" max="1540" width="10.42578125" style="1" customWidth="1"/>
    <col min="1541" max="1541" width="12.5703125" style="1" customWidth="1"/>
    <col min="1542" max="1542" width="12.42578125" style="1" customWidth="1"/>
    <col min="1543" max="1547" width="9.140625" style="1"/>
    <col min="1548" max="1548" width="7.140625" style="1" customWidth="1"/>
    <col min="1549" max="1792" width="9.140625" style="1"/>
    <col min="1793" max="1793" width="7.140625" style="1" customWidth="1"/>
    <col min="1794" max="1794" width="39.42578125" style="1" customWidth="1"/>
    <col min="1795" max="1795" width="8.28515625" style="1" customWidth="1"/>
    <col min="1796" max="1796" width="10.42578125" style="1" customWidth="1"/>
    <col min="1797" max="1797" width="12.5703125" style="1" customWidth="1"/>
    <col min="1798" max="1798" width="12.42578125" style="1" customWidth="1"/>
    <col min="1799" max="1803" width="9.140625" style="1"/>
    <col min="1804" max="1804" width="7.140625" style="1" customWidth="1"/>
    <col min="1805" max="2048" width="9.140625" style="1"/>
    <col min="2049" max="2049" width="7.140625" style="1" customWidth="1"/>
    <col min="2050" max="2050" width="39.42578125" style="1" customWidth="1"/>
    <col min="2051" max="2051" width="8.28515625" style="1" customWidth="1"/>
    <col min="2052" max="2052" width="10.42578125" style="1" customWidth="1"/>
    <col min="2053" max="2053" width="12.5703125" style="1" customWidth="1"/>
    <col min="2054" max="2054" width="12.42578125" style="1" customWidth="1"/>
    <col min="2055" max="2059" width="9.140625" style="1"/>
    <col min="2060" max="2060" width="7.140625" style="1" customWidth="1"/>
    <col min="2061" max="2304" width="9.140625" style="1"/>
    <col min="2305" max="2305" width="7.140625" style="1" customWidth="1"/>
    <col min="2306" max="2306" width="39.42578125" style="1" customWidth="1"/>
    <col min="2307" max="2307" width="8.28515625" style="1" customWidth="1"/>
    <col min="2308" max="2308" width="10.42578125" style="1" customWidth="1"/>
    <col min="2309" max="2309" width="12.5703125" style="1" customWidth="1"/>
    <col min="2310" max="2310" width="12.42578125" style="1" customWidth="1"/>
    <col min="2311" max="2315" width="9.140625" style="1"/>
    <col min="2316" max="2316" width="7.140625" style="1" customWidth="1"/>
    <col min="2317" max="2560" width="9.140625" style="1"/>
    <col min="2561" max="2561" width="7.140625" style="1" customWidth="1"/>
    <col min="2562" max="2562" width="39.42578125" style="1" customWidth="1"/>
    <col min="2563" max="2563" width="8.28515625" style="1" customWidth="1"/>
    <col min="2564" max="2564" width="10.42578125" style="1" customWidth="1"/>
    <col min="2565" max="2565" width="12.5703125" style="1" customWidth="1"/>
    <col min="2566" max="2566" width="12.42578125" style="1" customWidth="1"/>
    <col min="2567" max="2571" width="9.140625" style="1"/>
    <col min="2572" max="2572" width="7.140625" style="1" customWidth="1"/>
    <col min="2573" max="2816" width="9.140625" style="1"/>
    <col min="2817" max="2817" width="7.140625" style="1" customWidth="1"/>
    <col min="2818" max="2818" width="39.42578125" style="1" customWidth="1"/>
    <col min="2819" max="2819" width="8.28515625" style="1" customWidth="1"/>
    <col min="2820" max="2820" width="10.42578125" style="1" customWidth="1"/>
    <col min="2821" max="2821" width="12.5703125" style="1" customWidth="1"/>
    <col min="2822" max="2822" width="12.42578125" style="1" customWidth="1"/>
    <col min="2823" max="2827" width="9.140625" style="1"/>
    <col min="2828" max="2828" width="7.140625" style="1" customWidth="1"/>
    <col min="2829" max="3072" width="9.140625" style="1"/>
    <col min="3073" max="3073" width="7.140625" style="1" customWidth="1"/>
    <col min="3074" max="3074" width="39.42578125" style="1" customWidth="1"/>
    <col min="3075" max="3075" width="8.28515625" style="1" customWidth="1"/>
    <col min="3076" max="3076" width="10.42578125" style="1" customWidth="1"/>
    <col min="3077" max="3077" width="12.5703125" style="1" customWidth="1"/>
    <col min="3078" max="3078" width="12.42578125" style="1" customWidth="1"/>
    <col min="3079" max="3083" width="9.140625" style="1"/>
    <col min="3084" max="3084" width="7.140625" style="1" customWidth="1"/>
    <col min="3085" max="3328" width="9.140625" style="1"/>
    <col min="3329" max="3329" width="7.140625" style="1" customWidth="1"/>
    <col min="3330" max="3330" width="39.42578125" style="1" customWidth="1"/>
    <col min="3331" max="3331" width="8.28515625" style="1" customWidth="1"/>
    <col min="3332" max="3332" width="10.42578125" style="1" customWidth="1"/>
    <col min="3333" max="3333" width="12.5703125" style="1" customWidth="1"/>
    <col min="3334" max="3334" width="12.42578125" style="1" customWidth="1"/>
    <col min="3335" max="3339" width="9.140625" style="1"/>
    <col min="3340" max="3340" width="7.140625" style="1" customWidth="1"/>
    <col min="3341" max="3584" width="9.140625" style="1"/>
    <col min="3585" max="3585" width="7.140625" style="1" customWidth="1"/>
    <col min="3586" max="3586" width="39.42578125" style="1" customWidth="1"/>
    <col min="3587" max="3587" width="8.28515625" style="1" customWidth="1"/>
    <col min="3588" max="3588" width="10.42578125" style="1" customWidth="1"/>
    <col min="3589" max="3589" width="12.5703125" style="1" customWidth="1"/>
    <col min="3590" max="3590" width="12.42578125" style="1" customWidth="1"/>
    <col min="3591" max="3595" width="9.140625" style="1"/>
    <col min="3596" max="3596" width="7.140625" style="1" customWidth="1"/>
    <col min="3597" max="3840" width="9.140625" style="1"/>
    <col min="3841" max="3841" width="7.140625" style="1" customWidth="1"/>
    <col min="3842" max="3842" width="39.42578125" style="1" customWidth="1"/>
    <col min="3843" max="3843" width="8.28515625" style="1" customWidth="1"/>
    <col min="3844" max="3844" width="10.42578125" style="1" customWidth="1"/>
    <col min="3845" max="3845" width="12.5703125" style="1" customWidth="1"/>
    <col min="3846" max="3846" width="12.42578125" style="1" customWidth="1"/>
    <col min="3847" max="3851" width="9.140625" style="1"/>
    <col min="3852" max="3852" width="7.140625" style="1" customWidth="1"/>
    <col min="3853" max="4096" width="9.140625" style="1"/>
    <col min="4097" max="4097" width="7.140625" style="1" customWidth="1"/>
    <col min="4098" max="4098" width="39.42578125" style="1" customWidth="1"/>
    <col min="4099" max="4099" width="8.28515625" style="1" customWidth="1"/>
    <col min="4100" max="4100" width="10.42578125" style="1" customWidth="1"/>
    <col min="4101" max="4101" width="12.5703125" style="1" customWidth="1"/>
    <col min="4102" max="4102" width="12.42578125" style="1" customWidth="1"/>
    <col min="4103" max="4107" width="9.140625" style="1"/>
    <col min="4108" max="4108" width="7.140625" style="1" customWidth="1"/>
    <col min="4109" max="4352" width="9.140625" style="1"/>
    <col min="4353" max="4353" width="7.140625" style="1" customWidth="1"/>
    <col min="4354" max="4354" width="39.42578125" style="1" customWidth="1"/>
    <col min="4355" max="4355" width="8.28515625" style="1" customWidth="1"/>
    <col min="4356" max="4356" width="10.42578125" style="1" customWidth="1"/>
    <col min="4357" max="4357" width="12.5703125" style="1" customWidth="1"/>
    <col min="4358" max="4358" width="12.42578125" style="1" customWidth="1"/>
    <col min="4359" max="4363" width="9.140625" style="1"/>
    <col min="4364" max="4364" width="7.140625" style="1" customWidth="1"/>
    <col min="4365" max="4608" width="9.140625" style="1"/>
    <col min="4609" max="4609" width="7.140625" style="1" customWidth="1"/>
    <col min="4610" max="4610" width="39.42578125" style="1" customWidth="1"/>
    <col min="4611" max="4611" width="8.28515625" style="1" customWidth="1"/>
    <col min="4612" max="4612" width="10.42578125" style="1" customWidth="1"/>
    <col min="4613" max="4613" width="12.5703125" style="1" customWidth="1"/>
    <col min="4614" max="4614" width="12.42578125" style="1" customWidth="1"/>
    <col min="4615" max="4619" width="9.140625" style="1"/>
    <col min="4620" max="4620" width="7.140625" style="1" customWidth="1"/>
    <col min="4621" max="4864" width="9.140625" style="1"/>
    <col min="4865" max="4865" width="7.140625" style="1" customWidth="1"/>
    <col min="4866" max="4866" width="39.42578125" style="1" customWidth="1"/>
    <col min="4867" max="4867" width="8.28515625" style="1" customWidth="1"/>
    <col min="4868" max="4868" width="10.42578125" style="1" customWidth="1"/>
    <col min="4869" max="4869" width="12.5703125" style="1" customWidth="1"/>
    <col min="4870" max="4870" width="12.42578125" style="1" customWidth="1"/>
    <col min="4871" max="4875" width="9.140625" style="1"/>
    <col min="4876" max="4876" width="7.140625" style="1" customWidth="1"/>
    <col min="4877" max="5120" width="9.140625" style="1"/>
    <col min="5121" max="5121" width="7.140625" style="1" customWidth="1"/>
    <col min="5122" max="5122" width="39.42578125" style="1" customWidth="1"/>
    <col min="5123" max="5123" width="8.28515625" style="1" customWidth="1"/>
    <col min="5124" max="5124" width="10.42578125" style="1" customWidth="1"/>
    <col min="5125" max="5125" width="12.5703125" style="1" customWidth="1"/>
    <col min="5126" max="5126" width="12.42578125" style="1" customWidth="1"/>
    <col min="5127" max="5131" width="9.140625" style="1"/>
    <col min="5132" max="5132" width="7.140625" style="1" customWidth="1"/>
    <col min="5133" max="5376" width="9.140625" style="1"/>
    <col min="5377" max="5377" width="7.140625" style="1" customWidth="1"/>
    <col min="5378" max="5378" width="39.42578125" style="1" customWidth="1"/>
    <col min="5379" max="5379" width="8.28515625" style="1" customWidth="1"/>
    <col min="5380" max="5380" width="10.42578125" style="1" customWidth="1"/>
    <col min="5381" max="5381" width="12.5703125" style="1" customWidth="1"/>
    <col min="5382" max="5382" width="12.42578125" style="1" customWidth="1"/>
    <col min="5383" max="5387" width="9.140625" style="1"/>
    <col min="5388" max="5388" width="7.140625" style="1" customWidth="1"/>
    <col min="5389" max="5632" width="9.140625" style="1"/>
    <col min="5633" max="5633" width="7.140625" style="1" customWidth="1"/>
    <col min="5634" max="5634" width="39.42578125" style="1" customWidth="1"/>
    <col min="5635" max="5635" width="8.28515625" style="1" customWidth="1"/>
    <col min="5636" max="5636" width="10.42578125" style="1" customWidth="1"/>
    <col min="5637" max="5637" width="12.5703125" style="1" customWidth="1"/>
    <col min="5638" max="5638" width="12.42578125" style="1" customWidth="1"/>
    <col min="5639" max="5643" width="9.140625" style="1"/>
    <col min="5644" max="5644" width="7.140625" style="1" customWidth="1"/>
    <col min="5645" max="5888" width="9.140625" style="1"/>
    <col min="5889" max="5889" width="7.140625" style="1" customWidth="1"/>
    <col min="5890" max="5890" width="39.42578125" style="1" customWidth="1"/>
    <col min="5891" max="5891" width="8.28515625" style="1" customWidth="1"/>
    <col min="5892" max="5892" width="10.42578125" style="1" customWidth="1"/>
    <col min="5893" max="5893" width="12.5703125" style="1" customWidth="1"/>
    <col min="5894" max="5894" width="12.42578125" style="1" customWidth="1"/>
    <col min="5895" max="5899" width="9.140625" style="1"/>
    <col min="5900" max="5900" width="7.140625" style="1" customWidth="1"/>
    <col min="5901" max="6144" width="9.140625" style="1"/>
    <col min="6145" max="6145" width="7.140625" style="1" customWidth="1"/>
    <col min="6146" max="6146" width="39.42578125" style="1" customWidth="1"/>
    <col min="6147" max="6147" width="8.28515625" style="1" customWidth="1"/>
    <col min="6148" max="6148" width="10.42578125" style="1" customWidth="1"/>
    <col min="6149" max="6149" width="12.5703125" style="1" customWidth="1"/>
    <col min="6150" max="6150" width="12.42578125" style="1" customWidth="1"/>
    <col min="6151" max="6155" width="9.140625" style="1"/>
    <col min="6156" max="6156" width="7.140625" style="1" customWidth="1"/>
    <col min="6157" max="6400" width="9.140625" style="1"/>
    <col min="6401" max="6401" width="7.140625" style="1" customWidth="1"/>
    <col min="6402" max="6402" width="39.42578125" style="1" customWidth="1"/>
    <col min="6403" max="6403" width="8.28515625" style="1" customWidth="1"/>
    <col min="6404" max="6404" width="10.42578125" style="1" customWidth="1"/>
    <col min="6405" max="6405" width="12.5703125" style="1" customWidth="1"/>
    <col min="6406" max="6406" width="12.42578125" style="1" customWidth="1"/>
    <col min="6407" max="6411" width="9.140625" style="1"/>
    <col min="6412" max="6412" width="7.140625" style="1" customWidth="1"/>
    <col min="6413" max="6656" width="9.140625" style="1"/>
    <col min="6657" max="6657" width="7.140625" style="1" customWidth="1"/>
    <col min="6658" max="6658" width="39.42578125" style="1" customWidth="1"/>
    <col min="6659" max="6659" width="8.28515625" style="1" customWidth="1"/>
    <col min="6660" max="6660" width="10.42578125" style="1" customWidth="1"/>
    <col min="6661" max="6661" width="12.5703125" style="1" customWidth="1"/>
    <col min="6662" max="6662" width="12.42578125" style="1" customWidth="1"/>
    <col min="6663" max="6667" width="9.140625" style="1"/>
    <col min="6668" max="6668" width="7.140625" style="1" customWidth="1"/>
    <col min="6669" max="6912" width="9.140625" style="1"/>
    <col min="6913" max="6913" width="7.140625" style="1" customWidth="1"/>
    <col min="6914" max="6914" width="39.42578125" style="1" customWidth="1"/>
    <col min="6915" max="6915" width="8.28515625" style="1" customWidth="1"/>
    <col min="6916" max="6916" width="10.42578125" style="1" customWidth="1"/>
    <col min="6917" max="6917" width="12.5703125" style="1" customWidth="1"/>
    <col min="6918" max="6918" width="12.42578125" style="1" customWidth="1"/>
    <col min="6919" max="6923" width="9.140625" style="1"/>
    <col min="6924" max="6924" width="7.140625" style="1" customWidth="1"/>
    <col min="6925" max="7168" width="9.140625" style="1"/>
    <col min="7169" max="7169" width="7.140625" style="1" customWidth="1"/>
    <col min="7170" max="7170" width="39.42578125" style="1" customWidth="1"/>
    <col min="7171" max="7171" width="8.28515625" style="1" customWidth="1"/>
    <col min="7172" max="7172" width="10.42578125" style="1" customWidth="1"/>
    <col min="7173" max="7173" width="12.5703125" style="1" customWidth="1"/>
    <col min="7174" max="7174" width="12.42578125" style="1" customWidth="1"/>
    <col min="7175" max="7179" width="9.140625" style="1"/>
    <col min="7180" max="7180" width="7.140625" style="1" customWidth="1"/>
    <col min="7181" max="7424" width="9.140625" style="1"/>
    <col min="7425" max="7425" width="7.140625" style="1" customWidth="1"/>
    <col min="7426" max="7426" width="39.42578125" style="1" customWidth="1"/>
    <col min="7427" max="7427" width="8.28515625" style="1" customWidth="1"/>
    <col min="7428" max="7428" width="10.42578125" style="1" customWidth="1"/>
    <col min="7429" max="7429" width="12.5703125" style="1" customWidth="1"/>
    <col min="7430" max="7430" width="12.42578125" style="1" customWidth="1"/>
    <col min="7431" max="7435" width="9.140625" style="1"/>
    <col min="7436" max="7436" width="7.140625" style="1" customWidth="1"/>
    <col min="7437" max="7680" width="9.140625" style="1"/>
    <col min="7681" max="7681" width="7.140625" style="1" customWidth="1"/>
    <col min="7682" max="7682" width="39.42578125" style="1" customWidth="1"/>
    <col min="7683" max="7683" width="8.28515625" style="1" customWidth="1"/>
    <col min="7684" max="7684" width="10.42578125" style="1" customWidth="1"/>
    <col min="7685" max="7685" width="12.5703125" style="1" customWidth="1"/>
    <col min="7686" max="7686" width="12.42578125" style="1" customWidth="1"/>
    <col min="7687" max="7691" width="9.140625" style="1"/>
    <col min="7692" max="7692" width="7.140625" style="1" customWidth="1"/>
    <col min="7693" max="7936" width="9.140625" style="1"/>
    <col min="7937" max="7937" width="7.140625" style="1" customWidth="1"/>
    <col min="7938" max="7938" width="39.42578125" style="1" customWidth="1"/>
    <col min="7939" max="7939" width="8.28515625" style="1" customWidth="1"/>
    <col min="7940" max="7940" width="10.42578125" style="1" customWidth="1"/>
    <col min="7941" max="7941" width="12.5703125" style="1" customWidth="1"/>
    <col min="7942" max="7942" width="12.42578125" style="1" customWidth="1"/>
    <col min="7943" max="7947" width="9.140625" style="1"/>
    <col min="7948" max="7948" width="7.140625" style="1" customWidth="1"/>
    <col min="7949" max="8192" width="9.140625" style="1"/>
    <col min="8193" max="8193" width="7.140625" style="1" customWidth="1"/>
    <col min="8194" max="8194" width="39.42578125" style="1" customWidth="1"/>
    <col min="8195" max="8195" width="8.28515625" style="1" customWidth="1"/>
    <col min="8196" max="8196" width="10.42578125" style="1" customWidth="1"/>
    <col min="8197" max="8197" width="12.5703125" style="1" customWidth="1"/>
    <col min="8198" max="8198" width="12.42578125" style="1" customWidth="1"/>
    <col min="8199" max="8203" width="9.140625" style="1"/>
    <col min="8204" max="8204" width="7.140625" style="1" customWidth="1"/>
    <col min="8205" max="8448" width="9.140625" style="1"/>
    <col min="8449" max="8449" width="7.140625" style="1" customWidth="1"/>
    <col min="8450" max="8450" width="39.42578125" style="1" customWidth="1"/>
    <col min="8451" max="8451" width="8.28515625" style="1" customWidth="1"/>
    <col min="8452" max="8452" width="10.42578125" style="1" customWidth="1"/>
    <col min="8453" max="8453" width="12.5703125" style="1" customWidth="1"/>
    <col min="8454" max="8454" width="12.42578125" style="1" customWidth="1"/>
    <col min="8455" max="8459" width="9.140625" style="1"/>
    <col min="8460" max="8460" width="7.140625" style="1" customWidth="1"/>
    <col min="8461" max="8704" width="9.140625" style="1"/>
    <col min="8705" max="8705" width="7.140625" style="1" customWidth="1"/>
    <col min="8706" max="8706" width="39.42578125" style="1" customWidth="1"/>
    <col min="8707" max="8707" width="8.28515625" style="1" customWidth="1"/>
    <col min="8708" max="8708" width="10.42578125" style="1" customWidth="1"/>
    <col min="8709" max="8709" width="12.5703125" style="1" customWidth="1"/>
    <col min="8710" max="8710" width="12.42578125" style="1" customWidth="1"/>
    <col min="8711" max="8715" width="9.140625" style="1"/>
    <col min="8716" max="8716" width="7.140625" style="1" customWidth="1"/>
    <col min="8717" max="8960" width="9.140625" style="1"/>
    <col min="8961" max="8961" width="7.140625" style="1" customWidth="1"/>
    <col min="8962" max="8962" width="39.42578125" style="1" customWidth="1"/>
    <col min="8963" max="8963" width="8.28515625" style="1" customWidth="1"/>
    <col min="8964" max="8964" width="10.42578125" style="1" customWidth="1"/>
    <col min="8965" max="8965" width="12.5703125" style="1" customWidth="1"/>
    <col min="8966" max="8966" width="12.42578125" style="1" customWidth="1"/>
    <col min="8967" max="8971" width="9.140625" style="1"/>
    <col min="8972" max="8972" width="7.140625" style="1" customWidth="1"/>
    <col min="8973" max="9216" width="9.140625" style="1"/>
    <col min="9217" max="9217" width="7.140625" style="1" customWidth="1"/>
    <col min="9218" max="9218" width="39.42578125" style="1" customWidth="1"/>
    <col min="9219" max="9219" width="8.28515625" style="1" customWidth="1"/>
    <col min="9220" max="9220" width="10.42578125" style="1" customWidth="1"/>
    <col min="9221" max="9221" width="12.5703125" style="1" customWidth="1"/>
    <col min="9222" max="9222" width="12.42578125" style="1" customWidth="1"/>
    <col min="9223" max="9227" width="9.140625" style="1"/>
    <col min="9228" max="9228" width="7.140625" style="1" customWidth="1"/>
    <col min="9229" max="9472" width="9.140625" style="1"/>
    <col min="9473" max="9473" width="7.140625" style="1" customWidth="1"/>
    <col min="9474" max="9474" width="39.42578125" style="1" customWidth="1"/>
    <col min="9475" max="9475" width="8.28515625" style="1" customWidth="1"/>
    <col min="9476" max="9476" width="10.42578125" style="1" customWidth="1"/>
    <col min="9477" max="9477" width="12.5703125" style="1" customWidth="1"/>
    <col min="9478" max="9478" width="12.42578125" style="1" customWidth="1"/>
    <col min="9479" max="9483" width="9.140625" style="1"/>
    <col min="9484" max="9484" width="7.140625" style="1" customWidth="1"/>
    <col min="9485" max="9728" width="9.140625" style="1"/>
    <col min="9729" max="9729" width="7.140625" style="1" customWidth="1"/>
    <col min="9730" max="9730" width="39.42578125" style="1" customWidth="1"/>
    <col min="9731" max="9731" width="8.28515625" style="1" customWidth="1"/>
    <col min="9732" max="9732" width="10.42578125" style="1" customWidth="1"/>
    <col min="9733" max="9733" width="12.5703125" style="1" customWidth="1"/>
    <col min="9734" max="9734" width="12.42578125" style="1" customWidth="1"/>
    <col min="9735" max="9739" width="9.140625" style="1"/>
    <col min="9740" max="9740" width="7.140625" style="1" customWidth="1"/>
    <col min="9741" max="9984" width="9.140625" style="1"/>
    <col min="9985" max="9985" width="7.140625" style="1" customWidth="1"/>
    <col min="9986" max="9986" width="39.42578125" style="1" customWidth="1"/>
    <col min="9987" max="9987" width="8.28515625" style="1" customWidth="1"/>
    <col min="9988" max="9988" width="10.42578125" style="1" customWidth="1"/>
    <col min="9989" max="9989" width="12.5703125" style="1" customWidth="1"/>
    <col min="9990" max="9990" width="12.42578125" style="1" customWidth="1"/>
    <col min="9991" max="9995" width="9.140625" style="1"/>
    <col min="9996" max="9996" width="7.140625" style="1" customWidth="1"/>
    <col min="9997" max="10240" width="9.140625" style="1"/>
    <col min="10241" max="10241" width="7.140625" style="1" customWidth="1"/>
    <col min="10242" max="10242" width="39.42578125" style="1" customWidth="1"/>
    <col min="10243" max="10243" width="8.28515625" style="1" customWidth="1"/>
    <col min="10244" max="10244" width="10.42578125" style="1" customWidth="1"/>
    <col min="10245" max="10245" width="12.5703125" style="1" customWidth="1"/>
    <col min="10246" max="10246" width="12.42578125" style="1" customWidth="1"/>
    <col min="10247" max="10251" width="9.140625" style="1"/>
    <col min="10252" max="10252" width="7.140625" style="1" customWidth="1"/>
    <col min="10253" max="10496" width="9.140625" style="1"/>
    <col min="10497" max="10497" width="7.140625" style="1" customWidth="1"/>
    <col min="10498" max="10498" width="39.42578125" style="1" customWidth="1"/>
    <col min="10499" max="10499" width="8.28515625" style="1" customWidth="1"/>
    <col min="10500" max="10500" width="10.42578125" style="1" customWidth="1"/>
    <col min="10501" max="10501" width="12.5703125" style="1" customWidth="1"/>
    <col min="10502" max="10502" width="12.42578125" style="1" customWidth="1"/>
    <col min="10503" max="10507" width="9.140625" style="1"/>
    <col min="10508" max="10508" width="7.140625" style="1" customWidth="1"/>
    <col min="10509" max="10752" width="9.140625" style="1"/>
    <col min="10753" max="10753" width="7.140625" style="1" customWidth="1"/>
    <col min="10754" max="10754" width="39.42578125" style="1" customWidth="1"/>
    <col min="10755" max="10755" width="8.28515625" style="1" customWidth="1"/>
    <col min="10756" max="10756" width="10.42578125" style="1" customWidth="1"/>
    <col min="10757" max="10757" width="12.5703125" style="1" customWidth="1"/>
    <col min="10758" max="10758" width="12.42578125" style="1" customWidth="1"/>
    <col min="10759" max="10763" width="9.140625" style="1"/>
    <col min="10764" max="10764" width="7.140625" style="1" customWidth="1"/>
    <col min="10765" max="11008" width="9.140625" style="1"/>
    <col min="11009" max="11009" width="7.140625" style="1" customWidth="1"/>
    <col min="11010" max="11010" width="39.42578125" style="1" customWidth="1"/>
    <col min="11011" max="11011" width="8.28515625" style="1" customWidth="1"/>
    <col min="11012" max="11012" width="10.42578125" style="1" customWidth="1"/>
    <col min="11013" max="11013" width="12.5703125" style="1" customWidth="1"/>
    <col min="11014" max="11014" width="12.42578125" style="1" customWidth="1"/>
    <col min="11015" max="11019" width="9.140625" style="1"/>
    <col min="11020" max="11020" width="7.140625" style="1" customWidth="1"/>
    <col min="11021" max="11264" width="9.140625" style="1"/>
    <col min="11265" max="11265" width="7.140625" style="1" customWidth="1"/>
    <col min="11266" max="11266" width="39.42578125" style="1" customWidth="1"/>
    <col min="11267" max="11267" width="8.28515625" style="1" customWidth="1"/>
    <col min="11268" max="11268" width="10.42578125" style="1" customWidth="1"/>
    <col min="11269" max="11269" width="12.5703125" style="1" customWidth="1"/>
    <col min="11270" max="11270" width="12.42578125" style="1" customWidth="1"/>
    <col min="11271" max="11275" width="9.140625" style="1"/>
    <col min="11276" max="11276" width="7.140625" style="1" customWidth="1"/>
    <col min="11277" max="11520" width="9.140625" style="1"/>
    <col min="11521" max="11521" width="7.140625" style="1" customWidth="1"/>
    <col min="11522" max="11522" width="39.42578125" style="1" customWidth="1"/>
    <col min="11523" max="11523" width="8.28515625" style="1" customWidth="1"/>
    <col min="11524" max="11524" width="10.42578125" style="1" customWidth="1"/>
    <col min="11525" max="11525" width="12.5703125" style="1" customWidth="1"/>
    <col min="11526" max="11526" width="12.42578125" style="1" customWidth="1"/>
    <col min="11527" max="11531" width="9.140625" style="1"/>
    <col min="11532" max="11532" width="7.140625" style="1" customWidth="1"/>
    <col min="11533" max="11776" width="9.140625" style="1"/>
    <col min="11777" max="11777" width="7.140625" style="1" customWidth="1"/>
    <col min="11778" max="11778" width="39.42578125" style="1" customWidth="1"/>
    <col min="11779" max="11779" width="8.28515625" style="1" customWidth="1"/>
    <col min="11780" max="11780" width="10.42578125" style="1" customWidth="1"/>
    <col min="11781" max="11781" width="12.5703125" style="1" customWidth="1"/>
    <col min="11782" max="11782" width="12.42578125" style="1" customWidth="1"/>
    <col min="11783" max="11787" width="9.140625" style="1"/>
    <col min="11788" max="11788" width="7.140625" style="1" customWidth="1"/>
    <col min="11789" max="12032" width="9.140625" style="1"/>
    <col min="12033" max="12033" width="7.140625" style="1" customWidth="1"/>
    <col min="12034" max="12034" width="39.42578125" style="1" customWidth="1"/>
    <col min="12035" max="12035" width="8.28515625" style="1" customWidth="1"/>
    <col min="12036" max="12036" width="10.42578125" style="1" customWidth="1"/>
    <col min="12037" max="12037" width="12.5703125" style="1" customWidth="1"/>
    <col min="12038" max="12038" width="12.42578125" style="1" customWidth="1"/>
    <col min="12039" max="12043" width="9.140625" style="1"/>
    <col min="12044" max="12044" width="7.140625" style="1" customWidth="1"/>
    <col min="12045" max="12288" width="9.140625" style="1"/>
    <col min="12289" max="12289" width="7.140625" style="1" customWidth="1"/>
    <col min="12290" max="12290" width="39.42578125" style="1" customWidth="1"/>
    <col min="12291" max="12291" width="8.28515625" style="1" customWidth="1"/>
    <col min="12292" max="12292" width="10.42578125" style="1" customWidth="1"/>
    <col min="12293" max="12293" width="12.5703125" style="1" customWidth="1"/>
    <col min="12294" max="12294" width="12.42578125" style="1" customWidth="1"/>
    <col min="12295" max="12299" width="9.140625" style="1"/>
    <col min="12300" max="12300" width="7.140625" style="1" customWidth="1"/>
    <col min="12301" max="12544" width="9.140625" style="1"/>
    <col min="12545" max="12545" width="7.140625" style="1" customWidth="1"/>
    <col min="12546" max="12546" width="39.42578125" style="1" customWidth="1"/>
    <col min="12547" max="12547" width="8.28515625" style="1" customWidth="1"/>
    <col min="12548" max="12548" width="10.42578125" style="1" customWidth="1"/>
    <col min="12549" max="12549" width="12.5703125" style="1" customWidth="1"/>
    <col min="12550" max="12550" width="12.42578125" style="1" customWidth="1"/>
    <col min="12551" max="12555" width="9.140625" style="1"/>
    <col min="12556" max="12556" width="7.140625" style="1" customWidth="1"/>
    <col min="12557" max="12800" width="9.140625" style="1"/>
    <col min="12801" max="12801" width="7.140625" style="1" customWidth="1"/>
    <col min="12802" max="12802" width="39.42578125" style="1" customWidth="1"/>
    <col min="12803" max="12803" width="8.28515625" style="1" customWidth="1"/>
    <col min="12804" max="12804" width="10.42578125" style="1" customWidth="1"/>
    <col min="12805" max="12805" width="12.5703125" style="1" customWidth="1"/>
    <col min="12806" max="12806" width="12.42578125" style="1" customWidth="1"/>
    <col min="12807" max="12811" width="9.140625" style="1"/>
    <col min="12812" max="12812" width="7.140625" style="1" customWidth="1"/>
    <col min="12813" max="13056" width="9.140625" style="1"/>
    <col min="13057" max="13057" width="7.140625" style="1" customWidth="1"/>
    <col min="13058" max="13058" width="39.42578125" style="1" customWidth="1"/>
    <col min="13059" max="13059" width="8.28515625" style="1" customWidth="1"/>
    <col min="13060" max="13060" width="10.42578125" style="1" customWidth="1"/>
    <col min="13061" max="13061" width="12.5703125" style="1" customWidth="1"/>
    <col min="13062" max="13062" width="12.42578125" style="1" customWidth="1"/>
    <col min="13063" max="13067" width="9.140625" style="1"/>
    <col min="13068" max="13068" width="7.140625" style="1" customWidth="1"/>
    <col min="13069" max="13312" width="9.140625" style="1"/>
    <col min="13313" max="13313" width="7.140625" style="1" customWidth="1"/>
    <col min="13314" max="13314" width="39.42578125" style="1" customWidth="1"/>
    <col min="13315" max="13315" width="8.28515625" style="1" customWidth="1"/>
    <col min="13316" max="13316" width="10.42578125" style="1" customWidth="1"/>
    <col min="13317" max="13317" width="12.5703125" style="1" customWidth="1"/>
    <col min="13318" max="13318" width="12.42578125" style="1" customWidth="1"/>
    <col min="13319" max="13323" width="9.140625" style="1"/>
    <col min="13324" max="13324" width="7.140625" style="1" customWidth="1"/>
    <col min="13325" max="13568" width="9.140625" style="1"/>
    <col min="13569" max="13569" width="7.140625" style="1" customWidth="1"/>
    <col min="13570" max="13570" width="39.42578125" style="1" customWidth="1"/>
    <col min="13571" max="13571" width="8.28515625" style="1" customWidth="1"/>
    <col min="13572" max="13572" width="10.42578125" style="1" customWidth="1"/>
    <col min="13573" max="13573" width="12.5703125" style="1" customWidth="1"/>
    <col min="13574" max="13574" width="12.42578125" style="1" customWidth="1"/>
    <col min="13575" max="13579" width="9.140625" style="1"/>
    <col min="13580" max="13580" width="7.140625" style="1" customWidth="1"/>
    <col min="13581" max="13824" width="9.140625" style="1"/>
    <col min="13825" max="13825" width="7.140625" style="1" customWidth="1"/>
    <col min="13826" max="13826" width="39.42578125" style="1" customWidth="1"/>
    <col min="13827" max="13827" width="8.28515625" style="1" customWidth="1"/>
    <col min="13828" max="13828" width="10.42578125" style="1" customWidth="1"/>
    <col min="13829" max="13829" width="12.5703125" style="1" customWidth="1"/>
    <col min="13830" max="13830" width="12.42578125" style="1" customWidth="1"/>
    <col min="13831" max="13835" width="9.140625" style="1"/>
    <col min="13836" max="13836" width="7.140625" style="1" customWidth="1"/>
    <col min="13837" max="14080" width="9.140625" style="1"/>
    <col min="14081" max="14081" width="7.140625" style="1" customWidth="1"/>
    <col min="14082" max="14082" width="39.42578125" style="1" customWidth="1"/>
    <col min="14083" max="14083" width="8.28515625" style="1" customWidth="1"/>
    <col min="14084" max="14084" width="10.42578125" style="1" customWidth="1"/>
    <col min="14085" max="14085" width="12.5703125" style="1" customWidth="1"/>
    <col min="14086" max="14086" width="12.42578125" style="1" customWidth="1"/>
    <col min="14087" max="14091" width="9.140625" style="1"/>
    <col min="14092" max="14092" width="7.140625" style="1" customWidth="1"/>
    <col min="14093" max="14336" width="9.140625" style="1"/>
    <col min="14337" max="14337" width="7.140625" style="1" customWidth="1"/>
    <col min="14338" max="14338" width="39.42578125" style="1" customWidth="1"/>
    <col min="14339" max="14339" width="8.28515625" style="1" customWidth="1"/>
    <col min="14340" max="14340" width="10.42578125" style="1" customWidth="1"/>
    <col min="14341" max="14341" width="12.5703125" style="1" customWidth="1"/>
    <col min="14342" max="14342" width="12.42578125" style="1" customWidth="1"/>
    <col min="14343" max="14347" width="9.140625" style="1"/>
    <col min="14348" max="14348" width="7.140625" style="1" customWidth="1"/>
    <col min="14349" max="14592" width="9.140625" style="1"/>
    <col min="14593" max="14593" width="7.140625" style="1" customWidth="1"/>
    <col min="14594" max="14594" width="39.42578125" style="1" customWidth="1"/>
    <col min="14595" max="14595" width="8.28515625" style="1" customWidth="1"/>
    <col min="14596" max="14596" width="10.42578125" style="1" customWidth="1"/>
    <col min="14597" max="14597" width="12.5703125" style="1" customWidth="1"/>
    <col min="14598" max="14598" width="12.42578125" style="1" customWidth="1"/>
    <col min="14599" max="14603" width="9.140625" style="1"/>
    <col min="14604" max="14604" width="7.140625" style="1" customWidth="1"/>
    <col min="14605" max="14848" width="9.140625" style="1"/>
    <col min="14849" max="14849" width="7.140625" style="1" customWidth="1"/>
    <col min="14850" max="14850" width="39.42578125" style="1" customWidth="1"/>
    <col min="14851" max="14851" width="8.28515625" style="1" customWidth="1"/>
    <col min="14852" max="14852" width="10.42578125" style="1" customWidth="1"/>
    <col min="14853" max="14853" width="12.5703125" style="1" customWidth="1"/>
    <col min="14854" max="14854" width="12.42578125" style="1" customWidth="1"/>
    <col min="14855" max="14859" width="9.140625" style="1"/>
    <col min="14860" max="14860" width="7.140625" style="1" customWidth="1"/>
    <col min="14861" max="15104" width="9.140625" style="1"/>
    <col min="15105" max="15105" width="7.140625" style="1" customWidth="1"/>
    <col min="15106" max="15106" width="39.42578125" style="1" customWidth="1"/>
    <col min="15107" max="15107" width="8.28515625" style="1" customWidth="1"/>
    <col min="15108" max="15108" width="10.42578125" style="1" customWidth="1"/>
    <col min="15109" max="15109" width="12.5703125" style="1" customWidth="1"/>
    <col min="15110" max="15110" width="12.42578125" style="1" customWidth="1"/>
    <col min="15111" max="15115" width="9.140625" style="1"/>
    <col min="15116" max="15116" width="7.140625" style="1" customWidth="1"/>
    <col min="15117" max="15360" width="9.140625" style="1"/>
    <col min="15361" max="15361" width="7.140625" style="1" customWidth="1"/>
    <col min="15362" max="15362" width="39.42578125" style="1" customWidth="1"/>
    <col min="15363" max="15363" width="8.28515625" style="1" customWidth="1"/>
    <col min="15364" max="15364" width="10.42578125" style="1" customWidth="1"/>
    <col min="15365" max="15365" width="12.5703125" style="1" customWidth="1"/>
    <col min="15366" max="15366" width="12.42578125" style="1" customWidth="1"/>
    <col min="15367" max="15371" width="9.140625" style="1"/>
    <col min="15372" max="15372" width="7.140625" style="1" customWidth="1"/>
    <col min="15373" max="15616" width="9.140625" style="1"/>
    <col min="15617" max="15617" width="7.140625" style="1" customWidth="1"/>
    <col min="15618" max="15618" width="39.42578125" style="1" customWidth="1"/>
    <col min="15619" max="15619" width="8.28515625" style="1" customWidth="1"/>
    <col min="15620" max="15620" width="10.42578125" style="1" customWidth="1"/>
    <col min="15621" max="15621" width="12.5703125" style="1" customWidth="1"/>
    <col min="15622" max="15622" width="12.42578125" style="1" customWidth="1"/>
    <col min="15623" max="15627" width="9.140625" style="1"/>
    <col min="15628" max="15628" width="7.140625" style="1" customWidth="1"/>
    <col min="15629" max="15872" width="9.140625" style="1"/>
    <col min="15873" max="15873" width="7.140625" style="1" customWidth="1"/>
    <col min="15874" max="15874" width="39.42578125" style="1" customWidth="1"/>
    <col min="15875" max="15875" width="8.28515625" style="1" customWidth="1"/>
    <col min="15876" max="15876" width="10.42578125" style="1" customWidth="1"/>
    <col min="15877" max="15877" width="12.5703125" style="1" customWidth="1"/>
    <col min="15878" max="15878" width="12.42578125" style="1" customWidth="1"/>
    <col min="15879" max="15883" width="9.140625" style="1"/>
    <col min="15884" max="15884" width="7.140625" style="1" customWidth="1"/>
    <col min="15885" max="16128" width="9.140625" style="1"/>
    <col min="16129" max="16129" width="7.140625" style="1" customWidth="1"/>
    <col min="16130" max="16130" width="39.42578125" style="1" customWidth="1"/>
    <col min="16131" max="16131" width="8.28515625" style="1" customWidth="1"/>
    <col min="16132" max="16132" width="10.42578125" style="1" customWidth="1"/>
    <col min="16133" max="16133" width="12.5703125" style="1" customWidth="1"/>
    <col min="16134" max="16134" width="12.42578125" style="1" customWidth="1"/>
    <col min="16135" max="16139" width="9.140625" style="1"/>
    <col min="16140" max="16140" width="7.140625" style="1" customWidth="1"/>
    <col min="16141" max="16384" width="9.140625" style="1"/>
  </cols>
  <sheetData>
    <row r="1" spans="1:9">
      <c r="A1" s="72" t="s">
        <v>413</v>
      </c>
      <c r="B1" s="24" t="s">
        <v>414</v>
      </c>
    </row>
    <row r="2" spans="1:9">
      <c r="A2" s="72"/>
      <c r="B2" s="24"/>
      <c r="H2" s="595" t="s">
        <v>1453</v>
      </c>
    </row>
    <row r="3" spans="1:9" s="183" customFormat="1">
      <c r="A3" s="104" t="s">
        <v>415</v>
      </c>
      <c r="B3" s="105"/>
      <c r="C3" s="106"/>
      <c r="D3" s="107"/>
      <c r="E3" s="106"/>
      <c r="F3" s="108"/>
      <c r="H3" s="596" t="s">
        <v>1454</v>
      </c>
    </row>
    <row r="4" spans="1:9" s="90" customFormat="1" ht="13.5" customHeight="1">
      <c r="A4" s="1214" t="s">
        <v>416</v>
      </c>
      <c r="B4" s="1193"/>
      <c r="C4" s="1193"/>
      <c r="D4" s="1193"/>
      <c r="E4" s="1193"/>
      <c r="F4" s="1194"/>
      <c r="H4" s="529" t="s">
        <v>1455</v>
      </c>
    </row>
    <row r="5" spans="1:9" s="153" customFormat="1" ht="41.25" customHeight="1">
      <c r="A5" s="1195" t="s">
        <v>417</v>
      </c>
      <c r="B5" s="1228"/>
      <c r="C5" s="1228"/>
      <c r="D5" s="1228"/>
      <c r="E5" s="1228"/>
      <c r="F5" s="1229"/>
      <c r="H5" s="597" t="s">
        <v>309</v>
      </c>
    </row>
    <row r="6" spans="1:9" s="153" customFormat="1" ht="15.75" customHeight="1">
      <c r="A6" s="1253" t="s">
        <v>418</v>
      </c>
      <c r="B6" s="1212"/>
      <c r="C6" s="1212"/>
      <c r="D6" s="1212"/>
      <c r="E6" s="1212"/>
      <c r="F6" s="1213"/>
      <c r="H6" s="531" t="s">
        <v>1376</v>
      </c>
      <c r="I6" s="491">
        <f>F13</f>
        <v>0</v>
      </c>
    </row>
    <row r="7" spans="1:9" s="153" customFormat="1" ht="29.25" customHeight="1">
      <c r="A7" s="1253" t="s">
        <v>419</v>
      </c>
      <c r="B7" s="1212"/>
      <c r="C7" s="1212"/>
      <c r="D7" s="1212"/>
      <c r="E7" s="1212"/>
      <c r="F7" s="1213"/>
      <c r="H7" s="598" t="s">
        <v>1456</v>
      </c>
    </row>
    <row r="8" spans="1:9" s="153" customFormat="1" ht="27.75" customHeight="1">
      <c r="A8" s="1254" t="s">
        <v>420</v>
      </c>
      <c r="B8" s="1208"/>
      <c r="C8" s="1208"/>
      <c r="D8" s="1208"/>
      <c r="E8" s="1208"/>
      <c r="F8" s="1209"/>
      <c r="H8" s="599" t="s">
        <v>1457</v>
      </c>
    </row>
    <row r="9" spans="1:9">
      <c r="A9" s="72"/>
      <c r="B9" s="24"/>
      <c r="H9" s="600" t="s">
        <v>1458</v>
      </c>
    </row>
    <row r="10" spans="1:9" ht="10.5" customHeight="1">
      <c r="H10" s="533" t="s">
        <v>1459</v>
      </c>
    </row>
    <row r="11" spans="1:9" s="24" customFormat="1" ht="17.25" thickBot="1">
      <c r="A11" s="74"/>
      <c r="B11" s="75" t="s">
        <v>96</v>
      </c>
      <c r="C11" s="95" t="s">
        <v>139</v>
      </c>
      <c r="D11" s="95" t="s">
        <v>97</v>
      </c>
      <c r="E11" s="95" t="s">
        <v>98</v>
      </c>
      <c r="F11" s="95" t="s">
        <v>99</v>
      </c>
      <c r="H11" s="474" t="s">
        <v>1460</v>
      </c>
      <c r="I11" s="491">
        <f>SUM(F15+F17+F19+F21)</f>
        <v>0</v>
      </c>
    </row>
    <row r="12" spans="1:9" ht="17.25" thickTop="1"/>
    <row r="13" spans="1:9" s="249" customFormat="1" ht="71.25" customHeight="1">
      <c r="A13" s="643" t="s">
        <v>421</v>
      </c>
      <c r="B13" s="644" t="s">
        <v>422</v>
      </c>
      <c r="C13" s="645" t="s">
        <v>101</v>
      </c>
      <c r="D13" s="646">
        <v>1345</v>
      </c>
      <c r="E13" s="647">
        <v>0</v>
      </c>
      <c r="F13" s="647">
        <f>E13*D13</f>
        <v>0</v>
      </c>
    </row>
    <row r="14" spans="1:9" s="249" customFormat="1">
      <c r="A14" s="40"/>
      <c r="B14" s="45"/>
      <c r="C14" s="116"/>
      <c r="D14" s="117"/>
      <c r="E14" s="246"/>
      <c r="F14" s="246"/>
    </row>
    <row r="15" spans="1:9" s="249" customFormat="1" ht="80.25" customHeight="1">
      <c r="A15" s="245" t="s">
        <v>423</v>
      </c>
      <c r="B15" s="45" t="s">
        <v>719</v>
      </c>
      <c r="C15" s="116" t="s">
        <v>101</v>
      </c>
      <c r="D15" s="117">
        <v>1300</v>
      </c>
      <c r="E15" s="246">
        <v>0</v>
      </c>
      <c r="F15" s="246">
        <f>E15*D15</f>
        <v>0</v>
      </c>
    </row>
    <row r="16" spans="1:9" s="81" customFormat="1" ht="12.75">
      <c r="A16" s="245"/>
      <c r="B16" s="45"/>
      <c r="C16" s="116"/>
      <c r="D16" s="117"/>
      <c r="E16" s="246"/>
      <c r="F16" s="246"/>
    </row>
    <row r="17" spans="1:6" s="151" customFormat="1" ht="76.5">
      <c r="A17" s="245" t="s">
        <v>1399</v>
      </c>
      <c r="B17" s="45" t="s">
        <v>1400</v>
      </c>
      <c r="C17" s="116" t="s">
        <v>101</v>
      </c>
      <c r="D17" s="117">
        <v>3400</v>
      </c>
      <c r="E17" s="246">
        <v>0</v>
      </c>
      <c r="F17" s="246">
        <f>E17*D17</f>
        <v>0</v>
      </c>
    </row>
    <row r="18" spans="1:6" s="249" customFormat="1">
      <c r="A18" s="40"/>
      <c r="B18" s="45"/>
      <c r="C18" s="116"/>
      <c r="D18" s="117"/>
      <c r="E18" s="246"/>
      <c r="F18" s="246"/>
    </row>
    <row r="19" spans="1:6" s="249" customFormat="1" ht="183.75" customHeight="1">
      <c r="A19" s="245" t="s">
        <v>424</v>
      </c>
      <c r="B19" s="45" t="s">
        <v>1693</v>
      </c>
      <c r="C19" s="116" t="s">
        <v>101</v>
      </c>
      <c r="D19" s="117">
        <v>5200</v>
      </c>
      <c r="E19" s="246">
        <v>0</v>
      </c>
      <c r="F19" s="246">
        <f>E19*D19</f>
        <v>0</v>
      </c>
    </row>
    <row r="20" spans="1:6" s="249" customFormat="1">
      <c r="A20" s="40"/>
      <c r="B20" s="45"/>
      <c r="C20" s="116"/>
      <c r="D20" s="117"/>
      <c r="E20" s="246"/>
      <c r="F20" s="246"/>
    </row>
    <row r="21" spans="1:6" s="249" customFormat="1" ht="120.75" customHeight="1">
      <c r="A21" s="245" t="s">
        <v>1401</v>
      </c>
      <c r="B21" s="45" t="s">
        <v>1404</v>
      </c>
      <c r="C21" s="116" t="s">
        <v>101</v>
      </c>
      <c r="D21" s="117">
        <v>450</v>
      </c>
      <c r="E21" s="246">
        <v>0</v>
      </c>
      <c r="F21" s="246">
        <f>E21*D21</f>
        <v>0</v>
      </c>
    </row>
    <row r="22" spans="1:6" ht="17.25" thickBot="1">
      <c r="A22" s="155"/>
      <c r="B22" s="184"/>
      <c r="C22" s="71"/>
      <c r="D22" s="157"/>
      <c r="E22" s="158"/>
      <c r="F22" s="158"/>
    </row>
    <row r="23" spans="1:6" s="24" customFormat="1" ht="17.25" thickBot="1">
      <c r="A23" s="84"/>
      <c r="B23" s="85" t="s">
        <v>425</v>
      </c>
      <c r="C23" s="100"/>
      <c r="D23" s="101"/>
      <c r="E23" s="102"/>
      <c r="F23" s="102">
        <f>SUM(F12:F21)</f>
        <v>0</v>
      </c>
    </row>
  </sheetData>
  <sheetProtection selectLockedCells="1" selectUnlockedCells="1"/>
  <mergeCells count="5">
    <mergeCell ref="A4:F4"/>
    <mergeCell ref="A5:F5"/>
    <mergeCell ref="A6:F6"/>
    <mergeCell ref="A7:F7"/>
    <mergeCell ref="A8:F8"/>
  </mergeCells>
  <pageMargins left="0.78740157480314965" right="0.39370078740157483" top="0.98425196850393704" bottom="0.98425196850393704" header="0.51181102362204722" footer="0.51181102362204722"/>
  <pageSetup paperSize="9" firstPageNumber="0" orientation="portrait" r:id="rId1"/>
  <headerFooter alignWithMargins="0">
    <oddHeader>&amp;L&amp;"Calibri,Krepko"&amp;9&amp;UObjekt: Večnamenska športna dvorana
Prežihova 1, 9520 Gornja Radgona&amp;R&amp;9POPIS OBRTNIŠKIH DEL
B/8.0 SLIKOPLESKARSKA DELA</oddHeader>
    <oddFooter>&amp;LRekonstrukcija - OBSTOJEČI OBJEKT&amp;R&amp;P</oddFooter>
  </headerFooter>
  <colBreaks count="1" manualBreakCount="1">
    <brk id="6" max="22"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3849E-513B-4209-BD21-1DE5B2EDBD86}">
  <dimension ref="A1:J48"/>
  <sheetViews>
    <sheetView view="pageBreakPreview" zoomScaleSheetLayoutView="100" workbookViewId="0">
      <selection activeCell="E43" sqref="E43"/>
    </sheetView>
  </sheetViews>
  <sheetFormatPr defaultRowHeight="16.5"/>
  <cols>
    <col min="1" max="1" width="7.140625" style="47" customWidth="1"/>
    <col min="2" max="2" width="39.42578125" style="1" customWidth="1"/>
    <col min="3" max="3" width="8.28515625" style="1" customWidth="1"/>
    <col min="4" max="4" width="11.28515625" style="1" customWidth="1"/>
    <col min="5" max="5" width="11.85546875" style="1" customWidth="1"/>
    <col min="6" max="6" width="11" style="1" customWidth="1"/>
    <col min="7" max="7" width="9.140625" style="1" hidden="1" customWidth="1"/>
    <col min="8" max="8" width="31.7109375" style="1" hidden="1" customWidth="1"/>
    <col min="9" max="9" width="20.140625" style="1" hidden="1" customWidth="1"/>
    <col min="10" max="10" width="9.140625" style="1" hidden="1" customWidth="1"/>
    <col min="11" max="11" width="9.140625" style="1"/>
    <col min="12" max="12" width="7.140625" style="1" customWidth="1"/>
    <col min="13" max="256" width="9.140625" style="1"/>
    <col min="257" max="257" width="7.140625" style="1" customWidth="1"/>
    <col min="258" max="258" width="39.42578125" style="1" customWidth="1"/>
    <col min="259" max="259" width="8.28515625" style="1" customWidth="1"/>
    <col min="260" max="260" width="11.28515625" style="1" customWidth="1"/>
    <col min="261" max="261" width="11.85546875" style="1" customWidth="1"/>
    <col min="262" max="262" width="11" style="1" customWidth="1"/>
    <col min="263" max="267" width="9.140625" style="1"/>
    <col min="268" max="268" width="7.140625" style="1" customWidth="1"/>
    <col min="269" max="512" width="9.140625" style="1"/>
    <col min="513" max="513" width="7.140625" style="1" customWidth="1"/>
    <col min="514" max="514" width="39.42578125" style="1" customWidth="1"/>
    <col min="515" max="515" width="8.28515625" style="1" customWidth="1"/>
    <col min="516" max="516" width="11.28515625" style="1" customWidth="1"/>
    <col min="517" max="517" width="11.85546875" style="1" customWidth="1"/>
    <col min="518" max="518" width="11" style="1" customWidth="1"/>
    <col min="519" max="523" width="9.140625" style="1"/>
    <col min="524" max="524" width="7.140625" style="1" customWidth="1"/>
    <col min="525" max="768" width="9.140625" style="1"/>
    <col min="769" max="769" width="7.140625" style="1" customWidth="1"/>
    <col min="770" max="770" width="39.42578125" style="1" customWidth="1"/>
    <col min="771" max="771" width="8.28515625" style="1" customWidth="1"/>
    <col min="772" max="772" width="11.28515625" style="1" customWidth="1"/>
    <col min="773" max="773" width="11.85546875" style="1" customWidth="1"/>
    <col min="774" max="774" width="11" style="1" customWidth="1"/>
    <col min="775" max="779" width="9.140625" style="1"/>
    <col min="780" max="780" width="7.140625" style="1" customWidth="1"/>
    <col min="781" max="1024" width="9.140625" style="1"/>
    <col min="1025" max="1025" width="7.140625" style="1" customWidth="1"/>
    <col min="1026" max="1026" width="39.42578125" style="1" customWidth="1"/>
    <col min="1027" max="1027" width="8.28515625" style="1" customWidth="1"/>
    <col min="1028" max="1028" width="11.28515625" style="1" customWidth="1"/>
    <col min="1029" max="1029" width="11.85546875" style="1" customWidth="1"/>
    <col min="1030" max="1030" width="11" style="1" customWidth="1"/>
    <col min="1031" max="1035" width="9.140625" style="1"/>
    <col min="1036" max="1036" width="7.140625" style="1" customWidth="1"/>
    <col min="1037" max="1280" width="9.140625" style="1"/>
    <col min="1281" max="1281" width="7.140625" style="1" customWidth="1"/>
    <col min="1282" max="1282" width="39.42578125" style="1" customWidth="1"/>
    <col min="1283" max="1283" width="8.28515625" style="1" customWidth="1"/>
    <col min="1284" max="1284" width="11.28515625" style="1" customWidth="1"/>
    <col min="1285" max="1285" width="11.85546875" style="1" customWidth="1"/>
    <col min="1286" max="1286" width="11" style="1" customWidth="1"/>
    <col min="1287" max="1291" width="9.140625" style="1"/>
    <col min="1292" max="1292" width="7.140625" style="1" customWidth="1"/>
    <col min="1293" max="1536" width="9.140625" style="1"/>
    <col min="1537" max="1537" width="7.140625" style="1" customWidth="1"/>
    <col min="1538" max="1538" width="39.42578125" style="1" customWidth="1"/>
    <col min="1539" max="1539" width="8.28515625" style="1" customWidth="1"/>
    <col min="1540" max="1540" width="11.28515625" style="1" customWidth="1"/>
    <col min="1541" max="1541" width="11.85546875" style="1" customWidth="1"/>
    <col min="1542" max="1542" width="11" style="1" customWidth="1"/>
    <col min="1543" max="1547" width="9.140625" style="1"/>
    <col min="1548" max="1548" width="7.140625" style="1" customWidth="1"/>
    <col min="1549" max="1792" width="9.140625" style="1"/>
    <col min="1793" max="1793" width="7.140625" style="1" customWidth="1"/>
    <col min="1794" max="1794" width="39.42578125" style="1" customWidth="1"/>
    <col min="1795" max="1795" width="8.28515625" style="1" customWidth="1"/>
    <col min="1796" max="1796" width="11.28515625" style="1" customWidth="1"/>
    <col min="1797" max="1797" width="11.85546875" style="1" customWidth="1"/>
    <col min="1798" max="1798" width="11" style="1" customWidth="1"/>
    <col min="1799" max="1803" width="9.140625" style="1"/>
    <col min="1804" max="1804" width="7.140625" style="1" customWidth="1"/>
    <col min="1805" max="2048" width="9.140625" style="1"/>
    <col min="2049" max="2049" width="7.140625" style="1" customWidth="1"/>
    <col min="2050" max="2050" width="39.42578125" style="1" customWidth="1"/>
    <col min="2051" max="2051" width="8.28515625" style="1" customWidth="1"/>
    <col min="2052" max="2052" width="11.28515625" style="1" customWidth="1"/>
    <col min="2053" max="2053" width="11.85546875" style="1" customWidth="1"/>
    <col min="2054" max="2054" width="11" style="1" customWidth="1"/>
    <col min="2055" max="2059" width="9.140625" style="1"/>
    <col min="2060" max="2060" width="7.140625" style="1" customWidth="1"/>
    <col min="2061" max="2304" width="9.140625" style="1"/>
    <col min="2305" max="2305" width="7.140625" style="1" customWidth="1"/>
    <col min="2306" max="2306" width="39.42578125" style="1" customWidth="1"/>
    <col min="2307" max="2307" width="8.28515625" style="1" customWidth="1"/>
    <col min="2308" max="2308" width="11.28515625" style="1" customWidth="1"/>
    <col min="2309" max="2309" width="11.85546875" style="1" customWidth="1"/>
    <col min="2310" max="2310" width="11" style="1" customWidth="1"/>
    <col min="2311" max="2315" width="9.140625" style="1"/>
    <col min="2316" max="2316" width="7.140625" style="1" customWidth="1"/>
    <col min="2317" max="2560" width="9.140625" style="1"/>
    <col min="2561" max="2561" width="7.140625" style="1" customWidth="1"/>
    <col min="2562" max="2562" width="39.42578125" style="1" customWidth="1"/>
    <col min="2563" max="2563" width="8.28515625" style="1" customWidth="1"/>
    <col min="2564" max="2564" width="11.28515625" style="1" customWidth="1"/>
    <col min="2565" max="2565" width="11.85546875" style="1" customWidth="1"/>
    <col min="2566" max="2566" width="11" style="1" customWidth="1"/>
    <col min="2567" max="2571" width="9.140625" style="1"/>
    <col min="2572" max="2572" width="7.140625" style="1" customWidth="1"/>
    <col min="2573" max="2816" width="9.140625" style="1"/>
    <col min="2817" max="2817" width="7.140625" style="1" customWidth="1"/>
    <col min="2818" max="2818" width="39.42578125" style="1" customWidth="1"/>
    <col min="2819" max="2819" width="8.28515625" style="1" customWidth="1"/>
    <col min="2820" max="2820" width="11.28515625" style="1" customWidth="1"/>
    <col min="2821" max="2821" width="11.85546875" style="1" customWidth="1"/>
    <col min="2822" max="2822" width="11" style="1" customWidth="1"/>
    <col min="2823" max="2827" width="9.140625" style="1"/>
    <col min="2828" max="2828" width="7.140625" style="1" customWidth="1"/>
    <col min="2829" max="3072" width="9.140625" style="1"/>
    <col min="3073" max="3073" width="7.140625" style="1" customWidth="1"/>
    <col min="3074" max="3074" width="39.42578125" style="1" customWidth="1"/>
    <col min="3075" max="3075" width="8.28515625" style="1" customWidth="1"/>
    <col min="3076" max="3076" width="11.28515625" style="1" customWidth="1"/>
    <col min="3077" max="3077" width="11.85546875" style="1" customWidth="1"/>
    <col min="3078" max="3078" width="11" style="1" customWidth="1"/>
    <col min="3079" max="3083" width="9.140625" style="1"/>
    <col min="3084" max="3084" width="7.140625" style="1" customWidth="1"/>
    <col min="3085" max="3328" width="9.140625" style="1"/>
    <col min="3329" max="3329" width="7.140625" style="1" customWidth="1"/>
    <col min="3330" max="3330" width="39.42578125" style="1" customWidth="1"/>
    <col min="3331" max="3331" width="8.28515625" style="1" customWidth="1"/>
    <col min="3332" max="3332" width="11.28515625" style="1" customWidth="1"/>
    <col min="3333" max="3333" width="11.85546875" style="1" customWidth="1"/>
    <col min="3334" max="3334" width="11" style="1" customWidth="1"/>
    <col min="3335" max="3339" width="9.140625" style="1"/>
    <col min="3340" max="3340" width="7.140625" style="1" customWidth="1"/>
    <col min="3341" max="3584" width="9.140625" style="1"/>
    <col min="3585" max="3585" width="7.140625" style="1" customWidth="1"/>
    <col min="3586" max="3586" width="39.42578125" style="1" customWidth="1"/>
    <col min="3587" max="3587" width="8.28515625" style="1" customWidth="1"/>
    <col min="3588" max="3588" width="11.28515625" style="1" customWidth="1"/>
    <col min="3589" max="3589" width="11.85546875" style="1" customWidth="1"/>
    <col min="3590" max="3590" width="11" style="1" customWidth="1"/>
    <col min="3591" max="3595" width="9.140625" style="1"/>
    <col min="3596" max="3596" width="7.140625" style="1" customWidth="1"/>
    <col min="3597" max="3840" width="9.140625" style="1"/>
    <col min="3841" max="3841" width="7.140625" style="1" customWidth="1"/>
    <col min="3842" max="3842" width="39.42578125" style="1" customWidth="1"/>
    <col min="3843" max="3843" width="8.28515625" style="1" customWidth="1"/>
    <col min="3844" max="3844" width="11.28515625" style="1" customWidth="1"/>
    <col min="3845" max="3845" width="11.85546875" style="1" customWidth="1"/>
    <col min="3846" max="3846" width="11" style="1" customWidth="1"/>
    <col min="3847" max="3851" width="9.140625" style="1"/>
    <col min="3852" max="3852" width="7.140625" style="1" customWidth="1"/>
    <col min="3853" max="4096" width="9.140625" style="1"/>
    <col min="4097" max="4097" width="7.140625" style="1" customWidth="1"/>
    <col min="4098" max="4098" width="39.42578125" style="1" customWidth="1"/>
    <col min="4099" max="4099" width="8.28515625" style="1" customWidth="1"/>
    <col min="4100" max="4100" width="11.28515625" style="1" customWidth="1"/>
    <col min="4101" max="4101" width="11.85546875" style="1" customWidth="1"/>
    <col min="4102" max="4102" width="11" style="1" customWidth="1"/>
    <col min="4103" max="4107" width="9.140625" style="1"/>
    <col min="4108" max="4108" width="7.140625" style="1" customWidth="1"/>
    <col min="4109" max="4352" width="9.140625" style="1"/>
    <col min="4353" max="4353" width="7.140625" style="1" customWidth="1"/>
    <col min="4354" max="4354" width="39.42578125" style="1" customWidth="1"/>
    <col min="4355" max="4355" width="8.28515625" style="1" customWidth="1"/>
    <col min="4356" max="4356" width="11.28515625" style="1" customWidth="1"/>
    <col min="4357" max="4357" width="11.85546875" style="1" customWidth="1"/>
    <col min="4358" max="4358" width="11" style="1" customWidth="1"/>
    <col min="4359" max="4363" width="9.140625" style="1"/>
    <col min="4364" max="4364" width="7.140625" style="1" customWidth="1"/>
    <col min="4365" max="4608" width="9.140625" style="1"/>
    <col min="4609" max="4609" width="7.140625" style="1" customWidth="1"/>
    <col min="4610" max="4610" width="39.42578125" style="1" customWidth="1"/>
    <col min="4611" max="4611" width="8.28515625" style="1" customWidth="1"/>
    <col min="4612" max="4612" width="11.28515625" style="1" customWidth="1"/>
    <col min="4613" max="4613" width="11.85546875" style="1" customWidth="1"/>
    <col min="4614" max="4614" width="11" style="1" customWidth="1"/>
    <col min="4615" max="4619" width="9.140625" style="1"/>
    <col min="4620" max="4620" width="7.140625" style="1" customWidth="1"/>
    <col min="4621" max="4864" width="9.140625" style="1"/>
    <col min="4865" max="4865" width="7.140625" style="1" customWidth="1"/>
    <col min="4866" max="4866" width="39.42578125" style="1" customWidth="1"/>
    <col min="4867" max="4867" width="8.28515625" style="1" customWidth="1"/>
    <col min="4868" max="4868" width="11.28515625" style="1" customWidth="1"/>
    <col min="4869" max="4869" width="11.85546875" style="1" customWidth="1"/>
    <col min="4870" max="4870" width="11" style="1" customWidth="1"/>
    <col min="4871" max="4875" width="9.140625" style="1"/>
    <col min="4876" max="4876" width="7.140625" style="1" customWidth="1"/>
    <col min="4877" max="5120" width="9.140625" style="1"/>
    <col min="5121" max="5121" width="7.140625" style="1" customWidth="1"/>
    <col min="5122" max="5122" width="39.42578125" style="1" customWidth="1"/>
    <col min="5123" max="5123" width="8.28515625" style="1" customWidth="1"/>
    <col min="5124" max="5124" width="11.28515625" style="1" customWidth="1"/>
    <col min="5125" max="5125" width="11.85546875" style="1" customWidth="1"/>
    <col min="5126" max="5126" width="11" style="1" customWidth="1"/>
    <col min="5127" max="5131" width="9.140625" style="1"/>
    <col min="5132" max="5132" width="7.140625" style="1" customWidth="1"/>
    <col min="5133" max="5376" width="9.140625" style="1"/>
    <col min="5377" max="5377" width="7.140625" style="1" customWidth="1"/>
    <col min="5378" max="5378" width="39.42578125" style="1" customWidth="1"/>
    <col min="5379" max="5379" width="8.28515625" style="1" customWidth="1"/>
    <col min="5380" max="5380" width="11.28515625" style="1" customWidth="1"/>
    <col min="5381" max="5381" width="11.85546875" style="1" customWidth="1"/>
    <col min="5382" max="5382" width="11" style="1" customWidth="1"/>
    <col min="5383" max="5387" width="9.140625" style="1"/>
    <col min="5388" max="5388" width="7.140625" style="1" customWidth="1"/>
    <col min="5389" max="5632" width="9.140625" style="1"/>
    <col min="5633" max="5633" width="7.140625" style="1" customWidth="1"/>
    <col min="5634" max="5634" width="39.42578125" style="1" customWidth="1"/>
    <col min="5635" max="5635" width="8.28515625" style="1" customWidth="1"/>
    <col min="5636" max="5636" width="11.28515625" style="1" customWidth="1"/>
    <col min="5637" max="5637" width="11.85546875" style="1" customWidth="1"/>
    <col min="5638" max="5638" width="11" style="1" customWidth="1"/>
    <col min="5639" max="5643" width="9.140625" style="1"/>
    <col min="5644" max="5644" width="7.140625" style="1" customWidth="1"/>
    <col min="5645" max="5888" width="9.140625" style="1"/>
    <col min="5889" max="5889" width="7.140625" style="1" customWidth="1"/>
    <col min="5890" max="5890" width="39.42578125" style="1" customWidth="1"/>
    <col min="5891" max="5891" width="8.28515625" style="1" customWidth="1"/>
    <col min="5892" max="5892" width="11.28515625" style="1" customWidth="1"/>
    <col min="5893" max="5893" width="11.85546875" style="1" customWidth="1"/>
    <col min="5894" max="5894" width="11" style="1" customWidth="1"/>
    <col min="5895" max="5899" width="9.140625" style="1"/>
    <col min="5900" max="5900" width="7.140625" style="1" customWidth="1"/>
    <col min="5901" max="6144" width="9.140625" style="1"/>
    <col min="6145" max="6145" width="7.140625" style="1" customWidth="1"/>
    <col min="6146" max="6146" width="39.42578125" style="1" customWidth="1"/>
    <col min="6147" max="6147" width="8.28515625" style="1" customWidth="1"/>
    <col min="6148" max="6148" width="11.28515625" style="1" customWidth="1"/>
    <col min="6149" max="6149" width="11.85546875" style="1" customWidth="1"/>
    <col min="6150" max="6150" width="11" style="1" customWidth="1"/>
    <col min="6151" max="6155" width="9.140625" style="1"/>
    <col min="6156" max="6156" width="7.140625" style="1" customWidth="1"/>
    <col min="6157" max="6400" width="9.140625" style="1"/>
    <col min="6401" max="6401" width="7.140625" style="1" customWidth="1"/>
    <col min="6402" max="6402" width="39.42578125" style="1" customWidth="1"/>
    <col min="6403" max="6403" width="8.28515625" style="1" customWidth="1"/>
    <col min="6404" max="6404" width="11.28515625" style="1" customWidth="1"/>
    <col min="6405" max="6405" width="11.85546875" style="1" customWidth="1"/>
    <col min="6406" max="6406" width="11" style="1" customWidth="1"/>
    <col min="6407" max="6411" width="9.140625" style="1"/>
    <col min="6412" max="6412" width="7.140625" style="1" customWidth="1"/>
    <col min="6413" max="6656" width="9.140625" style="1"/>
    <col min="6657" max="6657" width="7.140625" style="1" customWidth="1"/>
    <col min="6658" max="6658" width="39.42578125" style="1" customWidth="1"/>
    <col min="6659" max="6659" width="8.28515625" style="1" customWidth="1"/>
    <col min="6660" max="6660" width="11.28515625" style="1" customWidth="1"/>
    <col min="6661" max="6661" width="11.85546875" style="1" customWidth="1"/>
    <col min="6662" max="6662" width="11" style="1" customWidth="1"/>
    <col min="6663" max="6667" width="9.140625" style="1"/>
    <col min="6668" max="6668" width="7.140625" style="1" customWidth="1"/>
    <col min="6669" max="6912" width="9.140625" style="1"/>
    <col min="6913" max="6913" width="7.140625" style="1" customWidth="1"/>
    <col min="6914" max="6914" width="39.42578125" style="1" customWidth="1"/>
    <col min="6915" max="6915" width="8.28515625" style="1" customWidth="1"/>
    <col min="6916" max="6916" width="11.28515625" style="1" customWidth="1"/>
    <col min="6917" max="6917" width="11.85546875" style="1" customWidth="1"/>
    <col min="6918" max="6918" width="11" style="1" customWidth="1"/>
    <col min="6919" max="6923" width="9.140625" style="1"/>
    <col min="6924" max="6924" width="7.140625" style="1" customWidth="1"/>
    <col min="6925" max="7168" width="9.140625" style="1"/>
    <col min="7169" max="7169" width="7.140625" style="1" customWidth="1"/>
    <col min="7170" max="7170" width="39.42578125" style="1" customWidth="1"/>
    <col min="7171" max="7171" width="8.28515625" style="1" customWidth="1"/>
    <col min="7172" max="7172" width="11.28515625" style="1" customWidth="1"/>
    <col min="7173" max="7173" width="11.85546875" style="1" customWidth="1"/>
    <col min="7174" max="7174" width="11" style="1" customWidth="1"/>
    <col min="7175" max="7179" width="9.140625" style="1"/>
    <col min="7180" max="7180" width="7.140625" style="1" customWidth="1"/>
    <col min="7181" max="7424" width="9.140625" style="1"/>
    <col min="7425" max="7425" width="7.140625" style="1" customWidth="1"/>
    <col min="7426" max="7426" width="39.42578125" style="1" customWidth="1"/>
    <col min="7427" max="7427" width="8.28515625" style="1" customWidth="1"/>
    <col min="7428" max="7428" width="11.28515625" style="1" customWidth="1"/>
    <col min="7429" max="7429" width="11.85546875" style="1" customWidth="1"/>
    <col min="7430" max="7430" width="11" style="1" customWidth="1"/>
    <col min="7431" max="7435" width="9.140625" style="1"/>
    <col min="7436" max="7436" width="7.140625" style="1" customWidth="1"/>
    <col min="7437" max="7680" width="9.140625" style="1"/>
    <col min="7681" max="7681" width="7.140625" style="1" customWidth="1"/>
    <col min="7682" max="7682" width="39.42578125" style="1" customWidth="1"/>
    <col min="7683" max="7683" width="8.28515625" style="1" customWidth="1"/>
    <col min="7684" max="7684" width="11.28515625" style="1" customWidth="1"/>
    <col min="7685" max="7685" width="11.85546875" style="1" customWidth="1"/>
    <col min="7686" max="7686" width="11" style="1" customWidth="1"/>
    <col min="7687" max="7691" width="9.140625" style="1"/>
    <col min="7692" max="7692" width="7.140625" style="1" customWidth="1"/>
    <col min="7693" max="7936" width="9.140625" style="1"/>
    <col min="7937" max="7937" width="7.140625" style="1" customWidth="1"/>
    <col min="7938" max="7938" width="39.42578125" style="1" customWidth="1"/>
    <col min="7939" max="7939" width="8.28515625" style="1" customWidth="1"/>
    <col min="7940" max="7940" width="11.28515625" style="1" customWidth="1"/>
    <col min="7941" max="7941" width="11.85546875" style="1" customWidth="1"/>
    <col min="7942" max="7942" width="11" style="1" customWidth="1"/>
    <col min="7943" max="7947" width="9.140625" style="1"/>
    <col min="7948" max="7948" width="7.140625" style="1" customWidth="1"/>
    <col min="7949" max="8192" width="9.140625" style="1"/>
    <col min="8193" max="8193" width="7.140625" style="1" customWidth="1"/>
    <col min="8194" max="8194" width="39.42578125" style="1" customWidth="1"/>
    <col min="8195" max="8195" width="8.28515625" style="1" customWidth="1"/>
    <col min="8196" max="8196" width="11.28515625" style="1" customWidth="1"/>
    <col min="8197" max="8197" width="11.85546875" style="1" customWidth="1"/>
    <col min="8198" max="8198" width="11" style="1" customWidth="1"/>
    <col min="8199" max="8203" width="9.140625" style="1"/>
    <col min="8204" max="8204" width="7.140625" style="1" customWidth="1"/>
    <col min="8205" max="8448" width="9.140625" style="1"/>
    <col min="8449" max="8449" width="7.140625" style="1" customWidth="1"/>
    <col min="8450" max="8450" width="39.42578125" style="1" customWidth="1"/>
    <col min="8451" max="8451" width="8.28515625" style="1" customWidth="1"/>
    <col min="8452" max="8452" width="11.28515625" style="1" customWidth="1"/>
    <col min="8453" max="8453" width="11.85546875" style="1" customWidth="1"/>
    <col min="8454" max="8454" width="11" style="1" customWidth="1"/>
    <col min="8455" max="8459" width="9.140625" style="1"/>
    <col min="8460" max="8460" width="7.140625" style="1" customWidth="1"/>
    <col min="8461" max="8704" width="9.140625" style="1"/>
    <col min="8705" max="8705" width="7.140625" style="1" customWidth="1"/>
    <col min="8706" max="8706" width="39.42578125" style="1" customWidth="1"/>
    <col min="8707" max="8707" width="8.28515625" style="1" customWidth="1"/>
    <col min="8708" max="8708" width="11.28515625" style="1" customWidth="1"/>
    <col min="8709" max="8709" width="11.85546875" style="1" customWidth="1"/>
    <col min="8710" max="8710" width="11" style="1" customWidth="1"/>
    <col min="8711" max="8715" width="9.140625" style="1"/>
    <col min="8716" max="8716" width="7.140625" style="1" customWidth="1"/>
    <col min="8717" max="8960" width="9.140625" style="1"/>
    <col min="8961" max="8961" width="7.140625" style="1" customWidth="1"/>
    <col min="8962" max="8962" width="39.42578125" style="1" customWidth="1"/>
    <col min="8963" max="8963" width="8.28515625" style="1" customWidth="1"/>
    <col min="8964" max="8964" width="11.28515625" style="1" customWidth="1"/>
    <col min="8965" max="8965" width="11.85546875" style="1" customWidth="1"/>
    <col min="8966" max="8966" width="11" style="1" customWidth="1"/>
    <col min="8967" max="8971" width="9.140625" style="1"/>
    <col min="8972" max="8972" width="7.140625" style="1" customWidth="1"/>
    <col min="8973" max="9216" width="9.140625" style="1"/>
    <col min="9217" max="9217" width="7.140625" style="1" customWidth="1"/>
    <col min="9218" max="9218" width="39.42578125" style="1" customWidth="1"/>
    <col min="9219" max="9219" width="8.28515625" style="1" customWidth="1"/>
    <col min="9220" max="9220" width="11.28515625" style="1" customWidth="1"/>
    <col min="9221" max="9221" width="11.85546875" style="1" customWidth="1"/>
    <col min="9222" max="9222" width="11" style="1" customWidth="1"/>
    <col min="9223" max="9227" width="9.140625" style="1"/>
    <col min="9228" max="9228" width="7.140625" style="1" customWidth="1"/>
    <col min="9229" max="9472" width="9.140625" style="1"/>
    <col min="9473" max="9473" width="7.140625" style="1" customWidth="1"/>
    <col min="9474" max="9474" width="39.42578125" style="1" customWidth="1"/>
    <col min="9475" max="9475" width="8.28515625" style="1" customWidth="1"/>
    <col min="9476" max="9476" width="11.28515625" style="1" customWidth="1"/>
    <col min="9477" max="9477" width="11.85546875" style="1" customWidth="1"/>
    <col min="9478" max="9478" width="11" style="1" customWidth="1"/>
    <col min="9479" max="9483" width="9.140625" style="1"/>
    <col min="9484" max="9484" width="7.140625" style="1" customWidth="1"/>
    <col min="9485" max="9728" width="9.140625" style="1"/>
    <col min="9729" max="9729" width="7.140625" style="1" customWidth="1"/>
    <col min="9730" max="9730" width="39.42578125" style="1" customWidth="1"/>
    <col min="9731" max="9731" width="8.28515625" style="1" customWidth="1"/>
    <col min="9732" max="9732" width="11.28515625" style="1" customWidth="1"/>
    <col min="9733" max="9733" width="11.85546875" style="1" customWidth="1"/>
    <col min="9734" max="9734" width="11" style="1" customWidth="1"/>
    <col min="9735" max="9739" width="9.140625" style="1"/>
    <col min="9740" max="9740" width="7.140625" style="1" customWidth="1"/>
    <col min="9741" max="9984" width="9.140625" style="1"/>
    <col min="9985" max="9985" width="7.140625" style="1" customWidth="1"/>
    <col min="9986" max="9986" width="39.42578125" style="1" customWidth="1"/>
    <col min="9987" max="9987" width="8.28515625" style="1" customWidth="1"/>
    <col min="9988" max="9988" width="11.28515625" style="1" customWidth="1"/>
    <col min="9989" max="9989" width="11.85546875" style="1" customWidth="1"/>
    <col min="9990" max="9990" width="11" style="1" customWidth="1"/>
    <col min="9991" max="9995" width="9.140625" style="1"/>
    <col min="9996" max="9996" width="7.140625" style="1" customWidth="1"/>
    <col min="9997" max="10240" width="9.140625" style="1"/>
    <col min="10241" max="10241" width="7.140625" style="1" customWidth="1"/>
    <col min="10242" max="10242" width="39.42578125" style="1" customWidth="1"/>
    <col min="10243" max="10243" width="8.28515625" style="1" customWidth="1"/>
    <col min="10244" max="10244" width="11.28515625" style="1" customWidth="1"/>
    <col min="10245" max="10245" width="11.85546875" style="1" customWidth="1"/>
    <col min="10246" max="10246" width="11" style="1" customWidth="1"/>
    <col min="10247" max="10251" width="9.140625" style="1"/>
    <col min="10252" max="10252" width="7.140625" style="1" customWidth="1"/>
    <col min="10253" max="10496" width="9.140625" style="1"/>
    <col min="10497" max="10497" width="7.140625" style="1" customWidth="1"/>
    <col min="10498" max="10498" width="39.42578125" style="1" customWidth="1"/>
    <col min="10499" max="10499" width="8.28515625" style="1" customWidth="1"/>
    <col min="10500" max="10500" width="11.28515625" style="1" customWidth="1"/>
    <col min="10501" max="10501" width="11.85546875" style="1" customWidth="1"/>
    <col min="10502" max="10502" width="11" style="1" customWidth="1"/>
    <col min="10503" max="10507" width="9.140625" style="1"/>
    <col min="10508" max="10508" width="7.140625" style="1" customWidth="1"/>
    <col min="10509" max="10752" width="9.140625" style="1"/>
    <col min="10753" max="10753" width="7.140625" style="1" customWidth="1"/>
    <col min="10754" max="10754" width="39.42578125" style="1" customWidth="1"/>
    <col min="10755" max="10755" width="8.28515625" style="1" customWidth="1"/>
    <col min="10756" max="10756" width="11.28515625" style="1" customWidth="1"/>
    <col min="10757" max="10757" width="11.85546875" style="1" customWidth="1"/>
    <col min="10758" max="10758" width="11" style="1" customWidth="1"/>
    <col min="10759" max="10763" width="9.140625" style="1"/>
    <col min="10764" max="10764" width="7.140625" style="1" customWidth="1"/>
    <col min="10765" max="11008" width="9.140625" style="1"/>
    <col min="11009" max="11009" width="7.140625" style="1" customWidth="1"/>
    <col min="11010" max="11010" width="39.42578125" style="1" customWidth="1"/>
    <col min="11011" max="11011" width="8.28515625" style="1" customWidth="1"/>
    <col min="11012" max="11012" width="11.28515625" style="1" customWidth="1"/>
    <col min="11013" max="11013" width="11.85546875" style="1" customWidth="1"/>
    <col min="11014" max="11014" width="11" style="1" customWidth="1"/>
    <col min="11015" max="11019" width="9.140625" style="1"/>
    <col min="11020" max="11020" width="7.140625" style="1" customWidth="1"/>
    <col min="11021" max="11264" width="9.140625" style="1"/>
    <col min="11265" max="11265" width="7.140625" style="1" customWidth="1"/>
    <col min="11266" max="11266" width="39.42578125" style="1" customWidth="1"/>
    <col min="11267" max="11267" width="8.28515625" style="1" customWidth="1"/>
    <col min="11268" max="11268" width="11.28515625" style="1" customWidth="1"/>
    <col min="11269" max="11269" width="11.85546875" style="1" customWidth="1"/>
    <col min="11270" max="11270" width="11" style="1" customWidth="1"/>
    <col min="11271" max="11275" width="9.140625" style="1"/>
    <col min="11276" max="11276" width="7.140625" style="1" customWidth="1"/>
    <col min="11277" max="11520" width="9.140625" style="1"/>
    <col min="11521" max="11521" width="7.140625" style="1" customWidth="1"/>
    <col min="11522" max="11522" width="39.42578125" style="1" customWidth="1"/>
    <col min="11523" max="11523" width="8.28515625" style="1" customWidth="1"/>
    <col min="11524" max="11524" width="11.28515625" style="1" customWidth="1"/>
    <col min="11525" max="11525" width="11.85546875" style="1" customWidth="1"/>
    <col min="11526" max="11526" width="11" style="1" customWidth="1"/>
    <col min="11527" max="11531" width="9.140625" style="1"/>
    <col min="11532" max="11532" width="7.140625" style="1" customWidth="1"/>
    <col min="11533" max="11776" width="9.140625" style="1"/>
    <col min="11777" max="11777" width="7.140625" style="1" customWidth="1"/>
    <col min="11778" max="11778" width="39.42578125" style="1" customWidth="1"/>
    <col min="11779" max="11779" width="8.28515625" style="1" customWidth="1"/>
    <col min="11780" max="11780" width="11.28515625" style="1" customWidth="1"/>
    <col min="11781" max="11781" width="11.85546875" style="1" customWidth="1"/>
    <col min="11782" max="11782" width="11" style="1" customWidth="1"/>
    <col min="11783" max="11787" width="9.140625" style="1"/>
    <col min="11788" max="11788" width="7.140625" style="1" customWidth="1"/>
    <col min="11789" max="12032" width="9.140625" style="1"/>
    <col min="12033" max="12033" width="7.140625" style="1" customWidth="1"/>
    <col min="12034" max="12034" width="39.42578125" style="1" customWidth="1"/>
    <col min="12035" max="12035" width="8.28515625" style="1" customWidth="1"/>
    <col min="12036" max="12036" width="11.28515625" style="1" customWidth="1"/>
    <col min="12037" max="12037" width="11.85546875" style="1" customWidth="1"/>
    <col min="12038" max="12038" width="11" style="1" customWidth="1"/>
    <col min="12039" max="12043" width="9.140625" style="1"/>
    <col min="12044" max="12044" width="7.140625" style="1" customWidth="1"/>
    <col min="12045" max="12288" width="9.140625" style="1"/>
    <col min="12289" max="12289" width="7.140625" style="1" customWidth="1"/>
    <col min="12290" max="12290" width="39.42578125" style="1" customWidth="1"/>
    <col min="12291" max="12291" width="8.28515625" style="1" customWidth="1"/>
    <col min="12292" max="12292" width="11.28515625" style="1" customWidth="1"/>
    <col min="12293" max="12293" width="11.85546875" style="1" customWidth="1"/>
    <col min="12294" max="12294" width="11" style="1" customWidth="1"/>
    <col min="12295" max="12299" width="9.140625" style="1"/>
    <col min="12300" max="12300" width="7.140625" style="1" customWidth="1"/>
    <col min="12301" max="12544" width="9.140625" style="1"/>
    <col min="12545" max="12545" width="7.140625" style="1" customWidth="1"/>
    <col min="12546" max="12546" width="39.42578125" style="1" customWidth="1"/>
    <col min="12547" max="12547" width="8.28515625" style="1" customWidth="1"/>
    <col min="12548" max="12548" width="11.28515625" style="1" customWidth="1"/>
    <col min="12549" max="12549" width="11.85546875" style="1" customWidth="1"/>
    <col min="12550" max="12550" width="11" style="1" customWidth="1"/>
    <col min="12551" max="12555" width="9.140625" style="1"/>
    <col min="12556" max="12556" width="7.140625" style="1" customWidth="1"/>
    <col min="12557" max="12800" width="9.140625" style="1"/>
    <col min="12801" max="12801" width="7.140625" style="1" customWidth="1"/>
    <col min="12802" max="12802" width="39.42578125" style="1" customWidth="1"/>
    <col min="12803" max="12803" width="8.28515625" style="1" customWidth="1"/>
    <col min="12804" max="12804" width="11.28515625" style="1" customWidth="1"/>
    <col min="12805" max="12805" width="11.85546875" style="1" customWidth="1"/>
    <col min="12806" max="12806" width="11" style="1" customWidth="1"/>
    <col min="12807" max="12811" width="9.140625" style="1"/>
    <col min="12812" max="12812" width="7.140625" style="1" customWidth="1"/>
    <col min="12813" max="13056" width="9.140625" style="1"/>
    <col min="13057" max="13057" width="7.140625" style="1" customWidth="1"/>
    <col min="13058" max="13058" width="39.42578125" style="1" customWidth="1"/>
    <col min="13059" max="13059" width="8.28515625" style="1" customWidth="1"/>
    <col min="13060" max="13060" width="11.28515625" style="1" customWidth="1"/>
    <col min="13061" max="13061" width="11.85546875" style="1" customWidth="1"/>
    <col min="13062" max="13062" width="11" style="1" customWidth="1"/>
    <col min="13063" max="13067" width="9.140625" style="1"/>
    <col min="13068" max="13068" width="7.140625" style="1" customWidth="1"/>
    <col min="13069" max="13312" width="9.140625" style="1"/>
    <col min="13313" max="13313" width="7.140625" style="1" customWidth="1"/>
    <col min="13314" max="13314" width="39.42578125" style="1" customWidth="1"/>
    <col min="13315" max="13315" width="8.28515625" style="1" customWidth="1"/>
    <col min="13316" max="13316" width="11.28515625" style="1" customWidth="1"/>
    <col min="13317" max="13317" width="11.85546875" style="1" customWidth="1"/>
    <col min="13318" max="13318" width="11" style="1" customWidth="1"/>
    <col min="13319" max="13323" width="9.140625" style="1"/>
    <col min="13324" max="13324" width="7.140625" style="1" customWidth="1"/>
    <col min="13325" max="13568" width="9.140625" style="1"/>
    <col min="13569" max="13569" width="7.140625" style="1" customWidth="1"/>
    <col min="13570" max="13570" width="39.42578125" style="1" customWidth="1"/>
    <col min="13571" max="13571" width="8.28515625" style="1" customWidth="1"/>
    <col min="13572" max="13572" width="11.28515625" style="1" customWidth="1"/>
    <col min="13573" max="13573" width="11.85546875" style="1" customWidth="1"/>
    <col min="13574" max="13574" width="11" style="1" customWidth="1"/>
    <col min="13575" max="13579" width="9.140625" style="1"/>
    <col min="13580" max="13580" width="7.140625" style="1" customWidth="1"/>
    <col min="13581" max="13824" width="9.140625" style="1"/>
    <col min="13825" max="13825" width="7.140625" style="1" customWidth="1"/>
    <col min="13826" max="13826" width="39.42578125" style="1" customWidth="1"/>
    <col min="13827" max="13827" width="8.28515625" style="1" customWidth="1"/>
    <col min="13828" max="13828" width="11.28515625" style="1" customWidth="1"/>
    <col min="13829" max="13829" width="11.85546875" style="1" customWidth="1"/>
    <col min="13830" max="13830" width="11" style="1" customWidth="1"/>
    <col min="13831" max="13835" width="9.140625" style="1"/>
    <col min="13836" max="13836" width="7.140625" style="1" customWidth="1"/>
    <col min="13837" max="14080" width="9.140625" style="1"/>
    <col min="14081" max="14081" width="7.140625" style="1" customWidth="1"/>
    <col min="14082" max="14082" width="39.42578125" style="1" customWidth="1"/>
    <col min="14083" max="14083" width="8.28515625" style="1" customWidth="1"/>
    <col min="14084" max="14084" width="11.28515625" style="1" customWidth="1"/>
    <col min="14085" max="14085" width="11.85546875" style="1" customWidth="1"/>
    <col min="14086" max="14086" width="11" style="1" customWidth="1"/>
    <col min="14087" max="14091" width="9.140625" style="1"/>
    <col min="14092" max="14092" width="7.140625" style="1" customWidth="1"/>
    <col min="14093" max="14336" width="9.140625" style="1"/>
    <col min="14337" max="14337" width="7.140625" style="1" customWidth="1"/>
    <col min="14338" max="14338" width="39.42578125" style="1" customWidth="1"/>
    <col min="14339" max="14339" width="8.28515625" style="1" customWidth="1"/>
    <col min="14340" max="14340" width="11.28515625" style="1" customWidth="1"/>
    <col min="14341" max="14341" width="11.85546875" style="1" customWidth="1"/>
    <col min="14342" max="14342" width="11" style="1" customWidth="1"/>
    <col min="14343" max="14347" width="9.140625" style="1"/>
    <col min="14348" max="14348" width="7.140625" style="1" customWidth="1"/>
    <col min="14349" max="14592" width="9.140625" style="1"/>
    <col min="14593" max="14593" width="7.140625" style="1" customWidth="1"/>
    <col min="14594" max="14594" width="39.42578125" style="1" customWidth="1"/>
    <col min="14595" max="14595" width="8.28515625" style="1" customWidth="1"/>
    <col min="14596" max="14596" width="11.28515625" style="1" customWidth="1"/>
    <col min="14597" max="14597" width="11.85546875" style="1" customWidth="1"/>
    <col min="14598" max="14598" width="11" style="1" customWidth="1"/>
    <col min="14599" max="14603" width="9.140625" style="1"/>
    <col min="14604" max="14604" width="7.140625" style="1" customWidth="1"/>
    <col min="14605" max="14848" width="9.140625" style="1"/>
    <col min="14849" max="14849" width="7.140625" style="1" customWidth="1"/>
    <col min="14850" max="14850" width="39.42578125" style="1" customWidth="1"/>
    <col min="14851" max="14851" width="8.28515625" style="1" customWidth="1"/>
    <col min="14852" max="14852" width="11.28515625" style="1" customWidth="1"/>
    <col min="14853" max="14853" width="11.85546875" style="1" customWidth="1"/>
    <col min="14854" max="14854" width="11" style="1" customWidth="1"/>
    <col min="14855" max="14859" width="9.140625" style="1"/>
    <col min="14860" max="14860" width="7.140625" style="1" customWidth="1"/>
    <col min="14861" max="15104" width="9.140625" style="1"/>
    <col min="15105" max="15105" width="7.140625" style="1" customWidth="1"/>
    <col min="15106" max="15106" width="39.42578125" style="1" customWidth="1"/>
    <col min="15107" max="15107" width="8.28515625" style="1" customWidth="1"/>
    <col min="15108" max="15108" width="11.28515625" style="1" customWidth="1"/>
    <col min="15109" max="15109" width="11.85546875" style="1" customWidth="1"/>
    <col min="15110" max="15110" width="11" style="1" customWidth="1"/>
    <col min="15111" max="15115" width="9.140625" style="1"/>
    <col min="15116" max="15116" width="7.140625" style="1" customWidth="1"/>
    <col min="15117" max="15360" width="9.140625" style="1"/>
    <col min="15361" max="15361" width="7.140625" style="1" customWidth="1"/>
    <col min="15362" max="15362" width="39.42578125" style="1" customWidth="1"/>
    <col min="15363" max="15363" width="8.28515625" style="1" customWidth="1"/>
    <col min="15364" max="15364" width="11.28515625" style="1" customWidth="1"/>
    <col min="15365" max="15365" width="11.85546875" style="1" customWidth="1"/>
    <col min="15366" max="15366" width="11" style="1" customWidth="1"/>
    <col min="15367" max="15371" width="9.140625" style="1"/>
    <col min="15372" max="15372" width="7.140625" style="1" customWidth="1"/>
    <col min="15373" max="15616" width="9.140625" style="1"/>
    <col min="15617" max="15617" width="7.140625" style="1" customWidth="1"/>
    <col min="15618" max="15618" width="39.42578125" style="1" customWidth="1"/>
    <col min="15619" max="15619" width="8.28515625" style="1" customWidth="1"/>
    <col min="15620" max="15620" width="11.28515625" style="1" customWidth="1"/>
    <col min="15621" max="15621" width="11.85546875" style="1" customWidth="1"/>
    <col min="15622" max="15622" width="11" style="1" customWidth="1"/>
    <col min="15623" max="15627" width="9.140625" style="1"/>
    <col min="15628" max="15628" width="7.140625" style="1" customWidth="1"/>
    <col min="15629" max="15872" width="9.140625" style="1"/>
    <col min="15873" max="15873" width="7.140625" style="1" customWidth="1"/>
    <col min="15874" max="15874" width="39.42578125" style="1" customWidth="1"/>
    <col min="15875" max="15875" width="8.28515625" style="1" customWidth="1"/>
    <col min="15876" max="15876" width="11.28515625" style="1" customWidth="1"/>
    <col min="15877" max="15877" width="11.85546875" style="1" customWidth="1"/>
    <col min="15878" max="15878" width="11" style="1" customWidth="1"/>
    <col min="15879" max="15883" width="9.140625" style="1"/>
    <col min="15884" max="15884" width="7.140625" style="1" customWidth="1"/>
    <col min="15885" max="16128" width="9.140625" style="1"/>
    <col min="16129" max="16129" width="7.140625" style="1" customWidth="1"/>
    <col min="16130" max="16130" width="39.42578125" style="1" customWidth="1"/>
    <col min="16131" max="16131" width="8.28515625" style="1" customWidth="1"/>
    <col min="16132" max="16132" width="11.28515625" style="1" customWidth="1"/>
    <col min="16133" max="16133" width="11.85546875" style="1" customWidth="1"/>
    <col min="16134" max="16134" width="11" style="1" customWidth="1"/>
    <col min="16135" max="16139" width="9.140625" style="1"/>
    <col min="16140" max="16140" width="7.140625" style="1" customWidth="1"/>
    <col min="16141" max="16384" width="9.140625" style="1"/>
  </cols>
  <sheetData>
    <row r="1" spans="1:9">
      <c r="A1" s="72" t="s">
        <v>426</v>
      </c>
      <c r="B1" s="24" t="s">
        <v>427</v>
      </c>
    </row>
    <row r="2" spans="1:9">
      <c r="A2" s="72"/>
      <c r="B2" s="24"/>
      <c r="H2" s="595" t="s">
        <v>1453</v>
      </c>
      <c r="I2" s="491"/>
    </row>
    <row r="3" spans="1:9">
      <c r="A3" s="72"/>
      <c r="B3" s="24"/>
      <c r="H3" s="596" t="s">
        <v>1454</v>
      </c>
      <c r="I3" s="24"/>
    </row>
    <row r="4" spans="1:9">
      <c r="A4" s="13"/>
      <c r="H4" s="529" t="s">
        <v>1455</v>
      </c>
      <c r="I4" s="24"/>
    </row>
    <row r="5" spans="1:9" s="24" customFormat="1" ht="17.25" thickBot="1">
      <c r="A5" s="185"/>
      <c r="B5" s="75" t="s">
        <v>96</v>
      </c>
      <c r="C5" s="95" t="s">
        <v>139</v>
      </c>
      <c r="D5" s="95" t="s">
        <v>97</v>
      </c>
      <c r="E5" s="95" t="s">
        <v>98</v>
      </c>
      <c r="F5" s="95" t="s">
        <v>99</v>
      </c>
      <c r="H5" s="597" t="s">
        <v>309</v>
      </c>
    </row>
    <row r="6" spans="1:9" ht="17.25" thickTop="1">
      <c r="A6" s="13"/>
      <c r="H6" s="531" t="s">
        <v>1376</v>
      </c>
      <c r="I6" s="491">
        <f>SUM(F7+F9)</f>
        <v>0</v>
      </c>
    </row>
    <row r="7" spans="1:9" ht="127.5">
      <c r="A7" s="668" t="s">
        <v>428</v>
      </c>
      <c r="B7" s="669" t="s">
        <v>615</v>
      </c>
      <c r="C7" s="670" t="s">
        <v>101</v>
      </c>
      <c r="D7" s="671">
        <v>2790</v>
      </c>
      <c r="E7" s="672">
        <v>0</v>
      </c>
      <c r="F7" s="672">
        <f>E7*D7</f>
        <v>0</v>
      </c>
      <c r="H7" s="598" t="s">
        <v>1456</v>
      </c>
      <c r="I7" s="24"/>
    </row>
    <row r="8" spans="1:9">
      <c r="A8" s="290"/>
      <c r="B8" s="291"/>
      <c r="C8" s="292"/>
      <c r="D8" s="292"/>
      <c r="E8" s="292"/>
      <c r="F8" s="292"/>
      <c r="H8" s="599" t="s">
        <v>1457</v>
      </c>
      <c r="I8" s="24"/>
    </row>
    <row r="9" spans="1:9" ht="117.75" customHeight="1">
      <c r="A9" s="643" t="s">
        <v>429</v>
      </c>
      <c r="B9" s="644" t="s">
        <v>2578</v>
      </c>
      <c r="C9" s="645" t="s">
        <v>101</v>
      </c>
      <c r="D9" s="646">
        <v>1020</v>
      </c>
      <c r="E9" s="647">
        <v>0</v>
      </c>
      <c r="F9" s="647">
        <f>E9*D9</f>
        <v>0</v>
      </c>
      <c r="H9" s="600" t="s">
        <v>1458</v>
      </c>
      <c r="I9" s="24"/>
    </row>
    <row r="10" spans="1:9">
      <c r="A10" s="293"/>
      <c r="B10" s="44"/>
      <c r="C10" s="111"/>
      <c r="D10" s="111"/>
      <c r="E10" s="111"/>
      <c r="F10" s="111"/>
      <c r="H10" s="533" t="s">
        <v>1459</v>
      </c>
      <c r="I10" s="24"/>
    </row>
    <row r="11" spans="1:9" ht="170.25" customHeight="1">
      <c r="A11" s="245" t="s">
        <v>430</v>
      </c>
      <c r="B11" s="45" t="s">
        <v>2579</v>
      </c>
      <c r="C11" s="116" t="s">
        <v>101</v>
      </c>
      <c r="D11" s="117">
        <v>235</v>
      </c>
      <c r="E11" s="246">
        <v>0</v>
      </c>
      <c r="F11" s="246">
        <f>E11*D11</f>
        <v>0</v>
      </c>
      <c r="G11" s="81"/>
      <c r="H11" s="474" t="s">
        <v>1460</v>
      </c>
      <c r="I11" s="648">
        <f>SUM(F11+F13+F15+F17+F19+F21+F23+F25+F27+F29+F31+F33+F35+F37+F39+F41+F43+F45)</f>
        <v>0</v>
      </c>
    </row>
    <row r="12" spans="1:9">
      <c r="A12" s="293"/>
      <c r="B12" s="44"/>
      <c r="C12" s="116"/>
      <c r="D12" s="117"/>
      <c r="E12" s="246"/>
      <c r="F12" s="246"/>
    </row>
    <row r="13" spans="1:9" ht="195.75" customHeight="1">
      <c r="A13" s="245" t="s">
        <v>431</v>
      </c>
      <c r="B13" s="45" t="s">
        <v>2580</v>
      </c>
      <c r="C13" s="116" t="s">
        <v>101</v>
      </c>
      <c r="D13" s="117">
        <v>15.5</v>
      </c>
      <c r="E13" s="246">
        <v>0</v>
      </c>
      <c r="F13" s="246">
        <f>E13*D13</f>
        <v>0</v>
      </c>
      <c r="G13" s="81"/>
    </row>
    <row r="14" spans="1:9">
      <c r="A14" s="293"/>
      <c r="B14" s="44"/>
      <c r="C14" s="116"/>
      <c r="D14" s="117"/>
      <c r="E14" s="246"/>
      <c r="F14" s="246"/>
    </row>
    <row r="15" spans="1:9" ht="183.75" customHeight="1">
      <c r="A15" s="245" t="s">
        <v>432</v>
      </c>
      <c r="B15" s="45" t="s">
        <v>2581</v>
      </c>
      <c r="C15" s="116" t="s">
        <v>101</v>
      </c>
      <c r="D15" s="117">
        <v>15.5</v>
      </c>
      <c r="E15" s="246">
        <v>0</v>
      </c>
      <c r="F15" s="246">
        <f>E15*D15</f>
        <v>0</v>
      </c>
      <c r="G15" s="81"/>
    </row>
    <row r="16" spans="1:9">
      <c r="A16" s="293"/>
      <c r="B16" s="44"/>
      <c r="C16" s="116"/>
      <c r="D16" s="117"/>
      <c r="E16" s="246"/>
      <c r="F16" s="246"/>
    </row>
    <row r="17" spans="1:7" ht="181.5" customHeight="1">
      <c r="A17" s="245" t="s">
        <v>433</v>
      </c>
      <c r="B17" s="45" t="s">
        <v>2581</v>
      </c>
      <c r="C17" s="116" t="s">
        <v>101</v>
      </c>
      <c r="D17" s="117">
        <v>170</v>
      </c>
      <c r="E17" s="246">
        <v>0</v>
      </c>
      <c r="F17" s="246">
        <f>E17*D17</f>
        <v>0</v>
      </c>
      <c r="G17" s="81"/>
    </row>
    <row r="18" spans="1:7">
      <c r="A18" s="293"/>
      <c r="B18" s="44"/>
      <c r="C18" s="116"/>
      <c r="D18" s="117"/>
      <c r="E18" s="246"/>
      <c r="F18" s="246"/>
    </row>
    <row r="19" spans="1:7" ht="195" customHeight="1">
      <c r="A19" s="245" t="s">
        <v>434</v>
      </c>
      <c r="B19" s="45" t="s">
        <v>2582</v>
      </c>
      <c r="C19" s="116" t="s">
        <v>101</v>
      </c>
      <c r="D19" s="117">
        <v>190</v>
      </c>
      <c r="E19" s="246">
        <v>0</v>
      </c>
      <c r="F19" s="246">
        <f>E19*D19</f>
        <v>0</v>
      </c>
      <c r="G19" s="81"/>
    </row>
    <row r="20" spans="1:7">
      <c r="A20" s="293"/>
      <c r="B20" s="44"/>
      <c r="C20" s="116"/>
      <c r="D20" s="117"/>
      <c r="E20" s="246"/>
      <c r="F20" s="246"/>
    </row>
    <row r="21" spans="1:7" ht="183" customHeight="1">
      <c r="A21" s="245" t="s">
        <v>435</v>
      </c>
      <c r="B21" s="45" t="s">
        <v>2583</v>
      </c>
      <c r="C21" s="116" t="s">
        <v>101</v>
      </c>
      <c r="D21" s="117">
        <v>18</v>
      </c>
      <c r="E21" s="246">
        <v>0</v>
      </c>
      <c r="F21" s="246">
        <f>E21*D21</f>
        <v>0</v>
      </c>
      <c r="G21" s="81"/>
    </row>
    <row r="22" spans="1:7">
      <c r="A22" s="293"/>
      <c r="B22" s="44"/>
      <c r="C22" s="116"/>
      <c r="D22" s="117"/>
      <c r="E22" s="246"/>
      <c r="F22" s="246"/>
    </row>
    <row r="23" spans="1:7" ht="198" customHeight="1">
      <c r="A23" s="245" t="s">
        <v>436</v>
      </c>
      <c r="B23" s="45" t="s">
        <v>2584</v>
      </c>
      <c r="C23" s="116" t="s">
        <v>101</v>
      </c>
      <c r="D23" s="117">
        <v>74</v>
      </c>
      <c r="E23" s="246">
        <v>0</v>
      </c>
      <c r="F23" s="246">
        <f>E23*D23</f>
        <v>0</v>
      </c>
      <c r="G23" s="81"/>
    </row>
    <row r="24" spans="1:7">
      <c r="A24" s="293"/>
      <c r="B24" s="44"/>
      <c r="C24" s="116"/>
      <c r="D24" s="117"/>
      <c r="E24" s="246"/>
      <c r="F24" s="246"/>
    </row>
    <row r="25" spans="1:7" ht="197.25" customHeight="1">
      <c r="A25" s="245" t="s">
        <v>437</v>
      </c>
      <c r="B25" s="45" t="s">
        <v>2585</v>
      </c>
      <c r="C25" s="116" t="s">
        <v>101</v>
      </c>
      <c r="D25" s="117">
        <v>11</v>
      </c>
      <c r="E25" s="246">
        <v>0</v>
      </c>
      <c r="F25" s="246">
        <f>E25*D25</f>
        <v>0</v>
      </c>
      <c r="G25" s="81"/>
    </row>
    <row r="26" spans="1:7">
      <c r="A26" s="293"/>
      <c r="B26" s="44"/>
      <c r="C26" s="116"/>
      <c r="D26" s="117"/>
      <c r="E26" s="246"/>
      <c r="F26" s="246"/>
    </row>
    <row r="27" spans="1:7" ht="169.5" customHeight="1">
      <c r="A27" s="245" t="s">
        <v>438</v>
      </c>
      <c r="B27" s="45" t="s">
        <v>2586</v>
      </c>
      <c r="C27" s="116" t="s">
        <v>101</v>
      </c>
      <c r="D27" s="117">
        <v>6</v>
      </c>
      <c r="E27" s="246">
        <v>0</v>
      </c>
      <c r="F27" s="246">
        <f>E27*D27</f>
        <v>0</v>
      </c>
      <c r="G27" s="81"/>
    </row>
    <row r="28" spans="1:7">
      <c r="A28" s="293"/>
      <c r="B28" s="44"/>
      <c r="C28" s="116"/>
      <c r="D28" s="117"/>
      <c r="E28" s="246"/>
      <c r="F28" s="246"/>
    </row>
    <row r="29" spans="1:7" ht="93" customHeight="1">
      <c r="A29" s="245" t="s">
        <v>619</v>
      </c>
      <c r="B29" s="45" t="s">
        <v>2587</v>
      </c>
      <c r="C29" s="116" t="s">
        <v>101</v>
      </c>
      <c r="D29" s="117">
        <v>58</v>
      </c>
      <c r="E29" s="246">
        <v>0</v>
      </c>
      <c r="F29" s="246">
        <f>E29*D29</f>
        <v>0</v>
      </c>
      <c r="G29" s="81"/>
    </row>
    <row r="30" spans="1:7">
      <c r="A30" s="288"/>
      <c r="B30" s="289"/>
      <c r="C30" s="213"/>
      <c r="D30" s="214"/>
      <c r="E30" s="215"/>
      <c r="F30" s="215"/>
    </row>
    <row r="31" spans="1:7" ht="43.5" customHeight="1">
      <c r="A31" s="245" t="s">
        <v>634</v>
      </c>
      <c r="B31" s="45" t="s">
        <v>616</v>
      </c>
      <c r="C31" s="116" t="s">
        <v>225</v>
      </c>
      <c r="D31" s="117">
        <v>11</v>
      </c>
      <c r="E31" s="246">
        <v>0</v>
      </c>
      <c r="F31" s="246">
        <f>E31*D31</f>
        <v>0</v>
      </c>
    </row>
    <row r="32" spans="1:7">
      <c r="A32" s="212"/>
      <c r="B32" s="259"/>
      <c r="C32" s="213"/>
      <c r="D32" s="214"/>
      <c r="E32" s="215"/>
      <c r="F32" s="215"/>
    </row>
    <row r="33" spans="1:7" ht="43.5" customHeight="1">
      <c r="A33" s="245" t="s">
        <v>657</v>
      </c>
      <c r="B33" s="45" t="s">
        <v>617</v>
      </c>
      <c r="C33" s="116" t="s">
        <v>225</v>
      </c>
      <c r="D33" s="117">
        <v>18</v>
      </c>
      <c r="E33" s="246">
        <v>0</v>
      </c>
      <c r="F33" s="246">
        <f>E33*D33</f>
        <v>0</v>
      </c>
    </row>
    <row r="34" spans="1:7" ht="12.75" customHeight="1">
      <c r="A34" s="212"/>
      <c r="B34" s="259"/>
      <c r="C34" s="213"/>
      <c r="D34" s="214"/>
      <c r="E34" s="215"/>
      <c r="F34" s="215"/>
    </row>
    <row r="35" spans="1:7" ht="79.5" customHeight="1">
      <c r="A35" s="245" t="s">
        <v>658</v>
      </c>
      <c r="B35" s="45" t="s">
        <v>618</v>
      </c>
      <c r="C35" s="116" t="s">
        <v>101</v>
      </c>
      <c r="D35" s="117">
        <v>145</v>
      </c>
      <c r="E35" s="246">
        <v>0</v>
      </c>
      <c r="F35" s="246">
        <f>E35*D35</f>
        <v>0</v>
      </c>
      <c r="G35" s="81"/>
    </row>
    <row r="36" spans="1:7" s="81" customFormat="1" ht="12.75" customHeight="1">
      <c r="A36" s="77"/>
      <c r="B36" s="45"/>
      <c r="C36" s="96"/>
      <c r="D36" s="97"/>
      <c r="E36" s="99"/>
      <c r="F36" s="99"/>
    </row>
    <row r="37" spans="1:7" ht="182.25" customHeight="1">
      <c r="A37" s="245" t="s">
        <v>659</v>
      </c>
      <c r="B37" s="45" t="s">
        <v>2588</v>
      </c>
      <c r="C37" s="116" t="s">
        <v>101</v>
      </c>
      <c r="D37" s="117">
        <v>12</v>
      </c>
      <c r="E37" s="246">
        <v>0</v>
      </c>
      <c r="F37" s="246">
        <f>E37*D37</f>
        <v>0</v>
      </c>
      <c r="G37" s="81"/>
    </row>
    <row r="38" spans="1:7" s="81" customFormat="1" ht="12.75" customHeight="1">
      <c r="A38" s="77"/>
      <c r="B38" s="45"/>
      <c r="C38" s="96"/>
      <c r="D38" s="97"/>
      <c r="E38" s="99"/>
      <c r="F38" s="99"/>
    </row>
    <row r="39" spans="1:7" ht="195" customHeight="1">
      <c r="A39" s="245" t="s">
        <v>662</v>
      </c>
      <c r="B39" s="45" t="s">
        <v>2589</v>
      </c>
      <c r="C39" s="116" t="s">
        <v>101</v>
      </c>
      <c r="D39" s="117">
        <v>35.1</v>
      </c>
      <c r="E39" s="246">
        <v>0</v>
      </c>
      <c r="F39" s="246">
        <f>E39*D39</f>
        <v>0</v>
      </c>
      <c r="G39" s="81"/>
    </row>
    <row r="40" spans="1:7">
      <c r="A40" s="293"/>
      <c r="B40" s="44"/>
      <c r="C40" s="116"/>
      <c r="D40" s="117"/>
      <c r="E40" s="246"/>
      <c r="F40" s="246"/>
    </row>
    <row r="41" spans="1:7" ht="168" customHeight="1">
      <c r="A41" s="245" t="s">
        <v>693</v>
      </c>
      <c r="B41" s="45" t="s">
        <v>2590</v>
      </c>
      <c r="C41" s="116" t="s">
        <v>101</v>
      </c>
      <c r="D41" s="117">
        <v>82</v>
      </c>
      <c r="E41" s="246">
        <v>0</v>
      </c>
      <c r="F41" s="246">
        <f>E41*D41</f>
        <v>0</v>
      </c>
      <c r="G41" s="81"/>
    </row>
    <row r="42" spans="1:7">
      <c r="A42" s="293"/>
      <c r="B42" s="44"/>
      <c r="C42" s="116"/>
      <c r="D42" s="117"/>
      <c r="E42" s="246"/>
      <c r="F42" s="246"/>
    </row>
    <row r="43" spans="1:7" ht="192.75" customHeight="1">
      <c r="A43" s="245" t="s">
        <v>694</v>
      </c>
      <c r="B43" s="45" t="s">
        <v>2591</v>
      </c>
      <c r="C43" s="116" t="s">
        <v>101</v>
      </c>
      <c r="D43" s="117">
        <v>4.5</v>
      </c>
      <c r="E43" s="246">
        <v>0</v>
      </c>
      <c r="F43" s="246">
        <f>E43*D43</f>
        <v>0</v>
      </c>
      <c r="G43" s="81"/>
    </row>
    <row r="44" spans="1:7">
      <c r="A44" s="293"/>
      <c r="B44" s="44"/>
      <c r="C44" s="116"/>
      <c r="D44" s="117"/>
      <c r="E44" s="246"/>
      <c r="F44" s="246"/>
    </row>
    <row r="45" spans="1:7" ht="192.75" customHeight="1">
      <c r="A45" s="245" t="s">
        <v>695</v>
      </c>
      <c r="B45" s="45" t="s">
        <v>2592</v>
      </c>
      <c r="C45" s="116" t="s">
        <v>101</v>
      </c>
      <c r="D45" s="117">
        <v>9</v>
      </c>
      <c r="E45" s="246">
        <v>0</v>
      </c>
      <c r="F45" s="246">
        <f>E45*D45</f>
        <v>0</v>
      </c>
      <c r="G45" s="81"/>
    </row>
    <row r="46" spans="1:7" ht="17.25" thickBot="1">
      <c r="A46" s="293"/>
      <c r="B46" s="44"/>
      <c r="C46" s="116"/>
      <c r="D46" s="117"/>
      <c r="E46" s="246"/>
      <c r="F46" s="246"/>
    </row>
    <row r="47" spans="1:7" s="24" customFormat="1" ht="17.25" thickBot="1">
      <c r="A47" s="186"/>
      <c r="B47" s="85" t="s">
        <v>439</v>
      </c>
      <c r="C47" s="100"/>
      <c r="D47" s="101"/>
      <c r="E47" s="102"/>
      <c r="F47" s="102">
        <f>SUM(F6:F45)</f>
        <v>0</v>
      </c>
    </row>
    <row r="48" spans="1:7" ht="17.25" thickTop="1"/>
  </sheetData>
  <sheetProtection selectLockedCells="1" selectUnlockedCells="1"/>
  <pageMargins left="0.78740157480314965" right="0.39370078740157483" top="0.98425196850393704" bottom="0.98425196850393704" header="0.51181102362204722" footer="0.51181102362204722"/>
  <pageSetup paperSize="9" firstPageNumber="0" orientation="portrait" r:id="rId1"/>
  <headerFooter alignWithMargins="0">
    <oddHeader>&amp;L&amp;"Calibri,Krepko"&amp;9&amp;UObjekt: Večnamenska športna dvorana
Prežihova 1, 9520 Gornja Radgona&amp;R&amp;9POPIS OBRTNIŠKIH DEL
B/9.0 MONTAŽERSKA DELA</oddHeader>
    <oddFooter>&amp;LRekonstrukcija - OBSTOJEČI OBJEKT&amp;R&amp;P</oddFooter>
  </headerFooter>
  <colBreaks count="1" manualBreakCount="1">
    <brk id="6" max="52"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A8094-6371-469D-B77C-E9169A46A23B}">
  <dimension ref="A1:I353"/>
  <sheetViews>
    <sheetView view="pageBreakPreview" zoomScaleSheetLayoutView="100" workbookViewId="0">
      <selection activeCell="E343" sqref="E343"/>
    </sheetView>
  </sheetViews>
  <sheetFormatPr defaultRowHeight="16.5"/>
  <cols>
    <col min="1" max="1" width="10.140625" style="47" customWidth="1"/>
    <col min="2" max="2" width="39.42578125" style="1" customWidth="1"/>
    <col min="3" max="4" width="8.28515625" style="1" customWidth="1"/>
    <col min="5" max="5" width="10.42578125" style="1" customWidth="1"/>
    <col min="6" max="6" width="11" style="1" customWidth="1"/>
    <col min="7" max="7" width="0" style="1" hidden="1" customWidth="1"/>
    <col min="8" max="8" width="31.7109375" style="1" hidden="1" customWidth="1"/>
    <col min="9" max="9" width="20.140625" style="1" hidden="1" customWidth="1"/>
    <col min="10" max="10" width="0" style="1" hidden="1" customWidth="1"/>
    <col min="11" max="11" width="9.140625" style="1"/>
    <col min="12" max="12" width="7.140625" style="1" customWidth="1"/>
    <col min="13" max="256" width="9.140625" style="1"/>
    <col min="257" max="257" width="7.140625" style="1" customWidth="1"/>
    <col min="258" max="258" width="39.42578125" style="1" customWidth="1"/>
    <col min="259" max="259" width="8.28515625" style="1" customWidth="1"/>
    <col min="260" max="260" width="11.28515625" style="1" customWidth="1"/>
    <col min="261" max="261" width="11.85546875" style="1" customWidth="1"/>
    <col min="262" max="262" width="11" style="1" customWidth="1"/>
    <col min="263" max="267" width="9.140625" style="1"/>
    <col min="268" max="268" width="7.140625" style="1" customWidth="1"/>
    <col min="269" max="512" width="9.140625" style="1"/>
    <col min="513" max="513" width="7.140625" style="1" customWidth="1"/>
    <col min="514" max="514" width="39.42578125" style="1" customWidth="1"/>
    <col min="515" max="515" width="8.28515625" style="1" customWidth="1"/>
    <col min="516" max="516" width="11.28515625" style="1" customWidth="1"/>
    <col min="517" max="517" width="11.85546875" style="1" customWidth="1"/>
    <col min="518" max="518" width="11" style="1" customWidth="1"/>
    <col min="519" max="523" width="9.140625" style="1"/>
    <col min="524" max="524" width="7.140625" style="1" customWidth="1"/>
    <col min="525" max="768" width="9.140625" style="1"/>
    <col min="769" max="769" width="7.140625" style="1" customWidth="1"/>
    <col min="770" max="770" width="39.42578125" style="1" customWidth="1"/>
    <col min="771" max="771" width="8.28515625" style="1" customWidth="1"/>
    <col min="772" max="772" width="11.28515625" style="1" customWidth="1"/>
    <col min="773" max="773" width="11.85546875" style="1" customWidth="1"/>
    <col min="774" max="774" width="11" style="1" customWidth="1"/>
    <col min="775" max="779" width="9.140625" style="1"/>
    <col min="780" max="780" width="7.140625" style="1" customWidth="1"/>
    <col min="781" max="1024" width="9.140625" style="1"/>
    <col min="1025" max="1025" width="7.140625" style="1" customWidth="1"/>
    <col min="1026" max="1026" width="39.42578125" style="1" customWidth="1"/>
    <col min="1027" max="1027" width="8.28515625" style="1" customWidth="1"/>
    <col min="1028" max="1028" width="11.28515625" style="1" customWidth="1"/>
    <col min="1029" max="1029" width="11.85546875" style="1" customWidth="1"/>
    <col min="1030" max="1030" width="11" style="1" customWidth="1"/>
    <col min="1031" max="1035" width="9.140625" style="1"/>
    <col min="1036" max="1036" width="7.140625" style="1" customWidth="1"/>
    <col min="1037" max="1280" width="9.140625" style="1"/>
    <col min="1281" max="1281" width="7.140625" style="1" customWidth="1"/>
    <col min="1282" max="1282" width="39.42578125" style="1" customWidth="1"/>
    <col min="1283" max="1283" width="8.28515625" style="1" customWidth="1"/>
    <col min="1284" max="1284" width="11.28515625" style="1" customWidth="1"/>
    <col min="1285" max="1285" width="11.85546875" style="1" customWidth="1"/>
    <col min="1286" max="1286" width="11" style="1" customWidth="1"/>
    <col min="1287" max="1291" width="9.140625" style="1"/>
    <col min="1292" max="1292" width="7.140625" style="1" customWidth="1"/>
    <col min="1293" max="1536" width="9.140625" style="1"/>
    <col min="1537" max="1537" width="7.140625" style="1" customWidth="1"/>
    <col min="1538" max="1538" width="39.42578125" style="1" customWidth="1"/>
    <col min="1539" max="1539" width="8.28515625" style="1" customWidth="1"/>
    <col min="1540" max="1540" width="11.28515625" style="1" customWidth="1"/>
    <col min="1541" max="1541" width="11.85546875" style="1" customWidth="1"/>
    <col min="1542" max="1542" width="11" style="1" customWidth="1"/>
    <col min="1543" max="1547" width="9.140625" style="1"/>
    <col min="1548" max="1548" width="7.140625" style="1" customWidth="1"/>
    <col min="1549" max="1792" width="9.140625" style="1"/>
    <col min="1793" max="1793" width="7.140625" style="1" customWidth="1"/>
    <col min="1794" max="1794" width="39.42578125" style="1" customWidth="1"/>
    <col min="1795" max="1795" width="8.28515625" style="1" customWidth="1"/>
    <col min="1796" max="1796" width="11.28515625" style="1" customWidth="1"/>
    <col min="1797" max="1797" width="11.85546875" style="1" customWidth="1"/>
    <col min="1798" max="1798" width="11" style="1" customWidth="1"/>
    <col min="1799" max="1803" width="9.140625" style="1"/>
    <col min="1804" max="1804" width="7.140625" style="1" customWidth="1"/>
    <col min="1805" max="2048" width="9.140625" style="1"/>
    <col min="2049" max="2049" width="7.140625" style="1" customWidth="1"/>
    <col min="2050" max="2050" width="39.42578125" style="1" customWidth="1"/>
    <col min="2051" max="2051" width="8.28515625" style="1" customWidth="1"/>
    <col min="2052" max="2052" width="11.28515625" style="1" customWidth="1"/>
    <col min="2053" max="2053" width="11.85546875" style="1" customWidth="1"/>
    <col min="2054" max="2054" width="11" style="1" customWidth="1"/>
    <col min="2055" max="2059" width="9.140625" style="1"/>
    <col min="2060" max="2060" width="7.140625" style="1" customWidth="1"/>
    <col min="2061" max="2304" width="9.140625" style="1"/>
    <col min="2305" max="2305" width="7.140625" style="1" customWidth="1"/>
    <col min="2306" max="2306" width="39.42578125" style="1" customWidth="1"/>
    <col min="2307" max="2307" width="8.28515625" style="1" customWidth="1"/>
    <col min="2308" max="2308" width="11.28515625" style="1" customWidth="1"/>
    <col min="2309" max="2309" width="11.85546875" style="1" customWidth="1"/>
    <col min="2310" max="2310" width="11" style="1" customWidth="1"/>
    <col min="2311" max="2315" width="9.140625" style="1"/>
    <col min="2316" max="2316" width="7.140625" style="1" customWidth="1"/>
    <col min="2317" max="2560" width="9.140625" style="1"/>
    <col min="2561" max="2561" width="7.140625" style="1" customWidth="1"/>
    <col min="2562" max="2562" width="39.42578125" style="1" customWidth="1"/>
    <col min="2563" max="2563" width="8.28515625" style="1" customWidth="1"/>
    <col min="2564" max="2564" width="11.28515625" style="1" customWidth="1"/>
    <col min="2565" max="2565" width="11.85546875" style="1" customWidth="1"/>
    <col min="2566" max="2566" width="11" style="1" customWidth="1"/>
    <col min="2567" max="2571" width="9.140625" style="1"/>
    <col min="2572" max="2572" width="7.140625" style="1" customWidth="1"/>
    <col min="2573" max="2816" width="9.140625" style="1"/>
    <col min="2817" max="2817" width="7.140625" style="1" customWidth="1"/>
    <col min="2818" max="2818" width="39.42578125" style="1" customWidth="1"/>
    <col min="2819" max="2819" width="8.28515625" style="1" customWidth="1"/>
    <col min="2820" max="2820" width="11.28515625" style="1" customWidth="1"/>
    <col min="2821" max="2821" width="11.85546875" style="1" customWidth="1"/>
    <col min="2822" max="2822" width="11" style="1" customWidth="1"/>
    <col min="2823" max="2827" width="9.140625" style="1"/>
    <col min="2828" max="2828" width="7.140625" style="1" customWidth="1"/>
    <col min="2829" max="3072" width="9.140625" style="1"/>
    <col min="3073" max="3073" width="7.140625" style="1" customWidth="1"/>
    <col min="3074" max="3074" width="39.42578125" style="1" customWidth="1"/>
    <col min="3075" max="3075" width="8.28515625" style="1" customWidth="1"/>
    <col min="3076" max="3076" width="11.28515625" style="1" customWidth="1"/>
    <col min="3077" max="3077" width="11.85546875" style="1" customWidth="1"/>
    <col min="3078" max="3078" width="11" style="1" customWidth="1"/>
    <col min="3079" max="3083" width="9.140625" style="1"/>
    <col min="3084" max="3084" width="7.140625" style="1" customWidth="1"/>
    <col min="3085" max="3328" width="9.140625" style="1"/>
    <col min="3329" max="3329" width="7.140625" style="1" customWidth="1"/>
    <col min="3330" max="3330" width="39.42578125" style="1" customWidth="1"/>
    <col min="3331" max="3331" width="8.28515625" style="1" customWidth="1"/>
    <col min="3332" max="3332" width="11.28515625" style="1" customWidth="1"/>
    <col min="3333" max="3333" width="11.85546875" style="1" customWidth="1"/>
    <col min="3334" max="3334" width="11" style="1" customWidth="1"/>
    <col min="3335" max="3339" width="9.140625" style="1"/>
    <col min="3340" max="3340" width="7.140625" style="1" customWidth="1"/>
    <col min="3341" max="3584" width="9.140625" style="1"/>
    <col min="3585" max="3585" width="7.140625" style="1" customWidth="1"/>
    <col min="3586" max="3586" width="39.42578125" style="1" customWidth="1"/>
    <col min="3587" max="3587" width="8.28515625" style="1" customWidth="1"/>
    <col min="3588" max="3588" width="11.28515625" style="1" customWidth="1"/>
    <col min="3589" max="3589" width="11.85546875" style="1" customWidth="1"/>
    <col min="3590" max="3590" width="11" style="1" customWidth="1"/>
    <col min="3591" max="3595" width="9.140625" style="1"/>
    <col min="3596" max="3596" width="7.140625" style="1" customWidth="1"/>
    <col min="3597" max="3840" width="9.140625" style="1"/>
    <col min="3841" max="3841" width="7.140625" style="1" customWidth="1"/>
    <col min="3842" max="3842" width="39.42578125" style="1" customWidth="1"/>
    <col min="3843" max="3843" width="8.28515625" style="1" customWidth="1"/>
    <col min="3844" max="3844" width="11.28515625" style="1" customWidth="1"/>
    <col min="3845" max="3845" width="11.85546875" style="1" customWidth="1"/>
    <col min="3846" max="3846" width="11" style="1" customWidth="1"/>
    <col min="3847" max="3851" width="9.140625" style="1"/>
    <col min="3852" max="3852" width="7.140625" style="1" customWidth="1"/>
    <col min="3853" max="4096" width="9.140625" style="1"/>
    <col min="4097" max="4097" width="7.140625" style="1" customWidth="1"/>
    <col min="4098" max="4098" width="39.42578125" style="1" customWidth="1"/>
    <col min="4099" max="4099" width="8.28515625" style="1" customWidth="1"/>
    <col min="4100" max="4100" width="11.28515625" style="1" customWidth="1"/>
    <col min="4101" max="4101" width="11.85546875" style="1" customWidth="1"/>
    <col min="4102" max="4102" width="11" style="1" customWidth="1"/>
    <col min="4103" max="4107" width="9.140625" style="1"/>
    <col min="4108" max="4108" width="7.140625" style="1" customWidth="1"/>
    <col min="4109" max="4352" width="9.140625" style="1"/>
    <col min="4353" max="4353" width="7.140625" style="1" customWidth="1"/>
    <col min="4354" max="4354" width="39.42578125" style="1" customWidth="1"/>
    <col min="4355" max="4355" width="8.28515625" style="1" customWidth="1"/>
    <col min="4356" max="4356" width="11.28515625" style="1" customWidth="1"/>
    <col min="4357" max="4357" width="11.85546875" style="1" customWidth="1"/>
    <col min="4358" max="4358" width="11" style="1" customWidth="1"/>
    <col min="4359" max="4363" width="9.140625" style="1"/>
    <col min="4364" max="4364" width="7.140625" style="1" customWidth="1"/>
    <col min="4365" max="4608" width="9.140625" style="1"/>
    <col min="4609" max="4609" width="7.140625" style="1" customWidth="1"/>
    <col min="4610" max="4610" width="39.42578125" style="1" customWidth="1"/>
    <col min="4611" max="4611" width="8.28515625" style="1" customWidth="1"/>
    <col min="4612" max="4612" width="11.28515625" style="1" customWidth="1"/>
    <col min="4613" max="4613" width="11.85546875" style="1" customWidth="1"/>
    <col min="4614" max="4614" width="11" style="1" customWidth="1"/>
    <col min="4615" max="4619" width="9.140625" style="1"/>
    <col min="4620" max="4620" width="7.140625" style="1" customWidth="1"/>
    <col min="4621" max="4864" width="9.140625" style="1"/>
    <col min="4865" max="4865" width="7.140625" style="1" customWidth="1"/>
    <col min="4866" max="4866" width="39.42578125" style="1" customWidth="1"/>
    <col min="4867" max="4867" width="8.28515625" style="1" customWidth="1"/>
    <col min="4868" max="4868" width="11.28515625" style="1" customWidth="1"/>
    <col min="4869" max="4869" width="11.85546875" style="1" customWidth="1"/>
    <col min="4870" max="4870" width="11" style="1" customWidth="1"/>
    <col min="4871" max="4875" width="9.140625" style="1"/>
    <col min="4876" max="4876" width="7.140625" style="1" customWidth="1"/>
    <col min="4877" max="5120" width="9.140625" style="1"/>
    <col min="5121" max="5121" width="7.140625" style="1" customWidth="1"/>
    <col min="5122" max="5122" width="39.42578125" style="1" customWidth="1"/>
    <col min="5123" max="5123" width="8.28515625" style="1" customWidth="1"/>
    <col min="5124" max="5124" width="11.28515625" style="1" customWidth="1"/>
    <col min="5125" max="5125" width="11.85546875" style="1" customWidth="1"/>
    <col min="5126" max="5126" width="11" style="1" customWidth="1"/>
    <col min="5127" max="5131" width="9.140625" style="1"/>
    <col min="5132" max="5132" width="7.140625" style="1" customWidth="1"/>
    <col min="5133" max="5376" width="9.140625" style="1"/>
    <col min="5377" max="5377" width="7.140625" style="1" customWidth="1"/>
    <col min="5378" max="5378" width="39.42578125" style="1" customWidth="1"/>
    <col min="5379" max="5379" width="8.28515625" style="1" customWidth="1"/>
    <col min="5380" max="5380" width="11.28515625" style="1" customWidth="1"/>
    <col min="5381" max="5381" width="11.85546875" style="1" customWidth="1"/>
    <col min="5382" max="5382" width="11" style="1" customWidth="1"/>
    <col min="5383" max="5387" width="9.140625" style="1"/>
    <col min="5388" max="5388" width="7.140625" style="1" customWidth="1"/>
    <col min="5389" max="5632" width="9.140625" style="1"/>
    <col min="5633" max="5633" width="7.140625" style="1" customWidth="1"/>
    <col min="5634" max="5634" width="39.42578125" style="1" customWidth="1"/>
    <col min="5635" max="5635" width="8.28515625" style="1" customWidth="1"/>
    <col min="5636" max="5636" width="11.28515625" style="1" customWidth="1"/>
    <col min="5637" max="5637" width="11.85546875" style="1" customWidth="1"/>
    <col min="5638" max="5638" width="11" style="1" customWidth="1"/>
    <col min="5639" max="5643" width="9.140625" style="1"/>
    <col min="5644" max="5644" width="7.140625" style="1" customWidth="1"/>
    <col min="5645" max="5888" width="9.140625" style="1"/>
    <col min="5889" max="5889" width="7.140625" style="1" customWidth="1"/>
    <col min="5890" max="5890" width="39.42578125" style="1" customWidth="1"/>
    <col min="5891" max="5891" width="8.28515625" style="1" customWidth="1"/>
    <col min="5892" max="5892" width="11.28515625" style="1" customWidth="1"/>
    <col min="5893" max="5893" width="11.85546875" style="1" customWidth="1"/>
    <col min="5894" max="5894" width="11" style="1" customWidth="1"/>
    <col min="5895" max="5899" width="9.140625" style="1"/>
    <col min="5900" max="5900" width="7.140625" style="1" customWidth="1"/>
    <col min="5901" max="6144" width="9.140625" style="1"/>
    <col min="6145" max="6145" width="7.140625" style="1" customWidth="1"/>
    <col min="6146" max="6146" width="39.42578125" style="1" customWidth="1"/>
    <col min="6147" max="6147" width="8.28515625" style="1" customWidth="1"/>
    <col min="6148" max="6148" width="11.28515625" style="1" customWidth="1"/>
    <col min="6149" max="6149" width="11.85546875" style="1" customWidth="1"/>
    <col min="6150" max="6150" width="11" style="1" customWidth="1"/>
    <col min="6151" max="6155" width="9.140625" style="1"/>
    <col min="6156" max="6156" width="7.140625" style="1" customWidth="1"/>
    <col min="6157" max="6400" width="9.140625" style="1"/>
    <col min="6401" max="6401" width="7.140625" style="1" customWidth="1"/>
    <col min="6402" max="6402" width="39.42578125" style="1" customWidth="1"/>
    <col min="6403" max="6403" width="8.28515625" style="1" customWidth="1"/>
    <col min="6404" max="6404" width="11.28515625" style="1" customWidth="1"/>
    <col min="6405" max="6405" width="11.85546875" style="1" customWidth="1"/>
    <col min="6406" max="6406" width="11" style="1" customWidth="1"/>
    <col min="6407" max="6411" width="9.140625" style="1"/>
    <col min="6412" max="6412" width="7.140625" style="1" customWidth="1"/>
    <col min="6413" max="6656" width="9.140625" style="1"/>
    <col min="6657" max="6657" width="7.140625" style="1" customWidth="1"/>
    <col min="6658" max="6658" width="39.42578125" style="1" customWidth="1"/>
    <col min="6659" max="6659" width="8.28515625" style="1" customWidth="1"/>
    <col min="6660" max="6660" width="11.28515625" style="1" customWidth="1"/>
    <col min="6661" max="6661" width="11.85546875" style="1" customWidth="1"/>
    <col min="6662" max="6662" width="11" style="1" customWidth="1"/>
    <col min="6663" max="6667" width="9.140625" style="1"/>
    <col min="6668" max="6668" width="7.140625" style="1" customWidth="1"/>
    <col min="6669" max="6912" width="9.140625" style="1"/>
    <col min="6913" max="6913" width="7.140625" style="1" customWidth="1"/>
    <col min="6914" max="6914" width="39.42578125" style="1" customWidth="1"/>
    <col min="6915" max="6915" width="8.28515625" style="1" customWidth="1"/>
    <col min="6916" max="6916" width="11.28515625" style="1" customWidth="1"/>
    <col min="6917" max="6917" width="11.85546875" style="1" customWidth="1"/>
    <col min="6918" max="6918" width="11" style="1" customWidth="1"/>
    <col min="6919" max="6923" width="9.140625" style="1"/>
    <col min="6924" max="6924" width="7.140625" style="1" customWidth="1"/>
    <col min="6925" max="7168" width="9.140625" style="1"/>
    <col min="7169" max="7169" width="7.140625" style="1" customWidth="1"/>
    <col min="7170" max="7170" width="39.42578125" style="1" customWidth="1"/>
    <col min="7171" max="7171" width="8.28515625" style="1" customWidth="1"/>
    <col min="7172" max="7172" width="11.28515625" style="1" customWidth="1"/>
    <col min="7173" max="7173" width="11.85546875" style="1" customWidth="1"/>
    <col min="7174" max="7174" width="11" style="1" customWidth="1"/>
    <col min="7175" max="7179" width="9.140625" style="1"/>
    <col min="7180" max="7180" width="7.140625" style="1" customWidth="1"/>
    <col min="7181" max="7424" width="9.140625" style="1"/>
    <col min="7425" max="7425" width="7.140625" style="1" customWidth="1"/>
    <col min="7426" max="7426" width="39.42578125" style="1" customWidth="1"/>
    <col min="7427" max="7427" width="8.28515625" style="1" customWidth="1"/>
    <col min="7428" max="7428" width="11.28515625" style="1" customWidth="1"/>
    <col min="7429" max="7429" width="11.85546875" style="1" customWidth="1"/>
    <col min="7430" max="7430" width="11" style="1" customWidth="1"/>
    <col min="7431" max="7435" width="9.140625" style="1"/>
    <col min="7436" max="7436" width="7.140625" style="1" customWidth="1"/>
    <col min="7437" max="7680" width="9.140625" style="1"/>
    <col min="7681" max="7681" width="7.140625" style="1" customWidth="1"/>
    <col min="7682" max="7682" width="39.42578125" style="1" customWidth="1"/>
    <col min="7683" max="7683" width="8.28515625" style="1" customWidth="1"/>
    <col min="7684" max="7684" width="11.28515625" style="1" customWidth="1"/>
    <col min="7685" max="7685" width="11.85546875" style="1" customWidth="1"/>
    <col min="7686" max="7686" width="11" style="1" customWidth="1"/>
    <col min="7687" max="7691" width="9.140625" style="1"/>
    <col min="7692" max="7692" width="7.140625" style="1" customWidth="1"/>
    <col min="7693" max="7936" width="9.140625" style="1"/>
    <col min="7937" max="7937" width="7.140625" style="1" customWidth="1"/>
    <col min="7938" max="7938" width="39.42578125" style="1" customWidth="1"/>
    <col min="7939" max="7939" width="8.28515625" style="1" customWidth="1"/>
    <col min="7940" max="7940" width="11.28515625" style="1" customWidth="1"/>
    <col min="7941" max="7941" width="11.85546875" style="1" customWidth="1"/>
    <col min="7942" max="7942" width="11" style="1" customWidth="1"/>
    <col min="7943" max="7947" width="9.140625" style="1"/>
    <col min="7948" max="7948" width="7.140625" style="1" customWidth="1"/>
    <col min="7949" max="8192" width="9.140625" style="1"/>
    <col min="8193" max="8193" width="7.140625" style="1" customWidth="1"/>
    <col min="8194" max="8194" width="39.42578125" style="1" customWidth="1"/>
    <col min="8195" max="8195" width="8.28515625" style="1" customWidth="1"/>
    <col min="8196" max="8196" width="11.28515625" style="1" customWidth="1"/>
    <col min="8197" max="8197" width="11.85546875" style="1" customWidth="1"/>
    <col min="8198" max="8198" width="11" style="1" customWidth="1"/>
    <col min="8199" max="8203" width="9.140625" style="1"/>
    <col min="8204" max="8204" width="7.140625" style="1" customWidth="1"/>
    <col min="8205" max="8448" width="9.140625" style="1"/>
    <col min="8449" max="8449" width="7.140625" style="1" customWidth="1"/>
    <col min="8450" max="8450" width="39.42578125" style="1" customWidth="1"/>
    <col min="8451" max="8451" width="8.28515625" style="1" customWidth="1"/>
    <col min="8452" max="8452" width="11.28515625" style="1" customWidth="1"/>
    <col min="8453" max="8453" width="11.85546875" style="1" customWidth="1"/>
    <col min="8454" max="8454" width="11" style="1" customWidth="1"/>
    <col min="8455" max="8459" width="9.140625" style="1"/>
    <col min="8460" max="8460" width="7.140625" style="1" customWidth="1"/>
    <col min="8461" max="8704" width="9.140625" style="1"/>
    <col min="8705" max="8705" width="7.140625" style="1" customWidth="1"/>
    <col min="8706" max="8706" width="39.42578125" style="1" customWidth="1"/>
    <col min="8707" max="8707" width="8.28515625" style="1" customWidth="1"/>
    <col min="8708" max="8708" width="11.28515625" style="1" customWidth="1"/>
    <col min="8709" max="8709" width="11.85546875" style="1" customWidth="1"/>
    <col min="8710" max="8710" width="11" style="1" customWidth="1"/>
    <col min="8711" max="8715" width="9.140625" style="1"/>
    <col min="8716" max="8716" width="7.140625" style="1" customWidth="1"/>
    <col min="8717" max="8960" width="9.140625" style="1"/>
    <col min="8961" max="8961" width="7.140625" style="1" customWidth="1"/>
    <col min="8962" max="8962" width="39.42578125" style="1" customWidth="1"/>
    <col min="8963" max="8963" width="8.28515625" style="1" customWidth="1"/>
    <col min="8964" max="8964" width="11.28515625" style="1" customWidth="1"/>
    <col min="8965" max="8965" width="11.85546875" style="1" customWidth="1"/>
    <col min="8966" max="8966" width="11" style="1" customWidth="1"/>
    <col min="8967" max="8971" width="9.140625" style="1"/>
    <col min="8972" max="8972" width="7.140625" style="1" customWidth="1"/>
    <col min="8973" max="9216" width="9.140625" style="1"/>
    <col min="9217" max="9217" width="7.140625" style="1" customWidth="1"/>
    <col min="9218" max="9218" width="39.42578125" style="1" customWidth="1"/>
    <col min="9219" max="9219" width="8.28515625" style="1" customWidth="1"/>
    <col min="9220" max="9220" width="11.28515625" style="1" customWidth="1"/>
    <col min="9221" max="9221" width="11.85546875" style="1" customWidth="1"/>
    <col min="9222" max="9222" width="11" style="1" customWidth="1"/>
    <col min="9223" max="9227" width="9.140625" style="1"/>
    <col min="9228" max="9228" width="7.140625" style="1" customWidth="1"/>
    <col min="9229" max="9472" width="9.140625" style="1"/>
    <col min="9473" max="9473" width="7.140625" style="1" customWidth="1"/>
    <col min="9474" max="9474" width="39.42578125" style="1" customWidth="1"/>
    <col min="9475" max="9475" width="8.28515625" style="1" customWidth="1"/>
    <col min="9476" max="9476" width="11.28515625" style="1" customWidth="1"/>
    <col min="9477" max="9477" width="11.85546875" style="1" customWidth="1"/>
    <col min="9478" max="9478" width="11" style="1" customWidth="1"/>
    <col min="9479" max="9483" width="9.140625" style="1"/>
    <col min="9484" max="9484" width="7.140625" style="1" customWidth="1"/>
    <col min="9485" max="9728" width="9.140625" style="1"/>
    <col min="9729" max="9729" width="7.140625" style="1" customWidth="1"/>
    <col min="9730" max="9730" width="39.42578125" style="1" customWidth="1"/>
    <col min="9731" max="9731" width="8.28515625" style="1" customWidth="1"/>
    <col min="9732" max="9732" width="11.28515625" style="1" customWidth="1"/>
    <col min="9733" max="9733" width="11.85546875" style="1" customWidth="1"/>
    <col min="9734" max="9734" width="11" style="1" customWidth="1"/>
    <col min="9735" max="9739" width="9.140625" style="1"/>
    <col min="9740" max="9740" width="7.140625" style="1" customWidth="1"/>
    <col min="9741" max="9984" width="9.140625" style="1"/>
    <col min="9985" max="9985" width="7.140625" style="1" customWidth="1"/>
    <col min="9986" max="9986" width="39.42578125" style="1" customWidth="1"/>
    <col min="9987" max="9987" width="8.28515625" style="1" customWidth="1"/>
    <col min="9988" max="9988" width="11.28515625" style="1" customWidth="1"/>
    <col min="9989" max="9989" width="11.85546875" style="1" customWidth="1"/>
    <col min="9990" max="9990" width="11" style="1" customWidth="1"/>
    <col min="9991" max="9995" width="9.140625" style="1"/>
    <col min="9996" max="9996" width="7.140625" style="1" customWidth="1"/>
    <col min="9997" max="10240" width="9.140625" style="1"/>
    <col min="10241" max="10241" width="7.140625" style="1" customWidth="1"/>
    <col min="10242" max="10242" width="39.42578125" style="1" customWidth="1"/>
    <col min="10243" max="10243" width="8.28515625" style="1" customWidth="1"/>
    <col min="10244" max="10244" width="11.28515625" style="1" customWidth="1"/>
    <col min="10245" max="10245" width="11.85546875" style="1" customWidth="1"/>
    <col min="10246" max="10246" width="11" style="1" customWidth="1"/>
    <col min="10247" max="10251" width="9.140625" style="1"/>
    <col min="10252" max="10252" width="7.140625" style="1" customWidth="1"/>
    <col min="10253" max="10496" width="9.140625" style="1"/>
    <col min="10497" max="10497" width="7.140625" style="1" customWidth="1"/>
    <col min="10498" max="10498" width="39.42578125" style="1" customWidth="1"/>
    <col min="10499" max="10499" width="8.28515625" style="1" customWidth="1"/>
    <col min="10500" max="10500" width="11.28515625" style="1" customWidth="1"/>
    <col min="10501" max="10501" width="11.85546875" style="1" customWidth="1"/>
    <col min="10502" max="10502" width="11" style="1" customWidth="1"/>
    <col min="10503" max="10507" width="9.140625" style="1"/>
    <col min="10508" max="10508" width="7.140625" style="1" customWidth="1"/>
    <col min="10509" max="10752" width="9.140625" style="1"/>
    <col min="10753" max="10753" width="7.140625" style="1" customWidth="1"/>
    <col min="10754" max="10754" width="39.42578125" style="1" customWidth="1"/>
    <col min="10755" max="10755" width="8.28515625" style="1" customWidth="1"/>
    <col min="10756" max="10756" width="11.28515625" style="1" customWidth="1"/>
    <col min="10757" max="10757" width="11.85546875" style="1" customWidth="1"/>
    <col min="10758" max="10758" width="11" style="1" customWidth="1"/>
    <col min="10759" max="10763" width="9.140625" style="1"/>
    <col min="10764" max="10764" width="7.140625" style="1" customWidth="1"/>
    <col min="10765" max="11008" width="9.140625" style="1"/>
    <col min="11009" max="11009" width="7.140625" style="1" customWidth="1"/>
    <col min="11010" max="11010" width="39.42578125" style="1" customWidth="1"/>
    <col min="11011" max="11011" width="8.28515625" style="1" customWidth="1"/>
    <col min="11012" max="11012" width="11.28515625" style="1" customWidth="1"/>
    <col min="11013" max="11013" width="11.85546875" style="1" customWidth="1"/>
    <col min="11014" max="11014" width="11" style="1" customWidth="1"/>
    <col min="11015" max="11019" width="9.140625" style="1"/>
    <col min="11020" max="11020" width="7.140625" style="1" customWidth="1"/>
    <col min="11021" max="11264" width="9.140625" style="1"/>
    <col min="11265" max="11265" width="7.140625" style="1" customWidth="1"/>
    <col min="11266" max="11266" width="39.42578125" style="1" customWidth="1"/>
    <col min="11267" max="11267" width="8.28515625" style="1" customWidth="1"/>
    <col min="11268" max="11268" width="11.28515625" style="1" customWidth="1"/>
    <col min="11269" max="11269" width="11.85546875" style="1" customWidth="1"/>
    <col min="11270" max="11270" width="11" style="1" customWidth="1"/>
    <col min="11271" max="11275" width="9.140625" style="1"/>
    <col min="11276" max="11276" width="7.140625" style="1" customWidth="1"/>
    <col min="11277" max="11520" width="9.140625" style="1"/>
    <col min="11521" max="11521" width="7.140625" style="1" customWidth="1"/>
    <col min="11522" max="11522" width="39.42578125" style="1" customWidth="1"/>
    <col min="11523" max="11523" width="8.28515625" style="1" customWidth="1"/>
    <col min="11524" max="11524" width="11.28515625" style="1" customWidth="1"/>
    <col min="11525" max="11525" width="11.85546875" style="1" customWidth="1"/>
    <col min="11526" max="11526" width="11" style="1" customWidth="1"/>
    <col min="11527" max="11531" width="9.140625" style="1"/>
    <col min="11532" max="11532" width="7.140625" style="1" customWidth="1"/>
    <col min="11533" max="11776" width="9.140625" style="1"/>
    <col min="11777" max="11777" width="7.140625" style="1" customWidth="1"/>
    <col min="11778" max="11778" width="39.42578125" style="1" customWidth="1"/>
    <col min="11779" max="11779" width="8.28515625" style="1" customWidth="1"/>
    <col min="11780" max="11780" width="11.28515625" style="1" customWidth="1"/>
    <col min="11781" max="11781" width="11.85546875" style="1" customWidth="1"/>
    <col min="11782" max="11782" width="11" style="1" customWidth="1"/>
    <col min="11783" max="11787" width="9.140625" style="1"/>
    <col min="11788" max="11788" width="7.140625" style="1" customWidth="1"/>
    <col min="11789" max="12032" width="9.140625" style="1"/>
    <col min="12033" max="12033" width="7.140625" style="1" customWidth="1"/>
    <col min="12034" max="12034" width="39.42578125" style="1" customWidth="1"/>
    <col min="12035" max="12035" width="8.28515625" style="1" customWidth="1"/>
    <col min="12036" max="12036" width="11.28515625" style="1" customWidth="1"/>
    <col min="12037" max="12037" width="11.85546875" style="1" customWidth="1"/>
    <col min="12038" max="12038" width="11" style="1" customWidth="1"/>
    <col min="12039" max="12043" width="9.140625" style="1"/>
    <col min="12044" max="12044" width="7.140625" style="1" customWidth="1"/>
    <col min="12045" max="12288" width="9.140625" style="1"/>
    <col min="12289" max="12289" width="7.140625" style="1" customWidth="1"/>
    <col min="12290" max="12290" width="39.42578125" style="1" customWidth="1"/>
    <col min="12291" max="12291" width="8.28515625" style="1" customWidth="1"/>
    <col min="12292" max="12292" width="11.28515625" style="1" customWidth="1"/>
    <col min="12293" max="12293" width="11.85546875" style="1" customWidth="1"/>
    <col min="12294" max="12294" width="11" style="1" customWidth="1"/>
    <col min="12295" max="12299" width="9.140625" style="1"/>
    <col min="12300" max="12300" width="7.140625" style="1" customWidth="1"/>
    <col min="12301" max="12544" width="9.140625" style="1"/>
    <col min="12545" max="12545" width="7.140625" style="1" customWidth="1"/>
    <col min="12546" max="12546" width="39.42578125" style="1" customWidth="1"/>
    <col min="12547" max="12547" width="8.28515625" style="1" customWidth="1"/>
    <col min="12548" max="12548" width="11.28515625" style="1" customWidth="1"/>
    <col min="12549" max="12549" width="11.85546875" style="1" customWidth="1"/>
    <col min="12550" max="12550" width="11" style="1" customWidth="1"/>
    <col min="12551" max="12555" width="9.140625" style="1"/>
    <col min="12556" max="12556" width="7.140625" style="1" customWidth="1"/>
    <col min="12557" max="12800" width="9.140625" style="1"/>
    <col min="12801" max="12801" width="7.140625" style="1" customWidth="1"/>
    <col min="12802" max="12802" width="39.42578125" style="1" customWidth="1"/>
    <col min="12803" max="12803" width="8.28515625" style="1" customWidth="1"/>
    <col min="12804" max="12804" width="11.28515625" style="1" customWidth="1"/>
    <col min="12805" max="12805" width="11.85546875" style="1" customWidth="1"/>
    <col min="12806" max="12806" width="11" style="1" customWidth="1"/>
    <col min="12807" max="12811" width="9.140625" style="1"/>
    <col min="12812" max="12812" width="7.140625" style="1" customWidth="1"/>
    <col min="12813" max="13056" width="9.140625" style="1"/>
    <col min="13057" max="13057" width="7.140625" style="1" customWidth="1"/>
    <col min="13058" max="13058" width="39.42578125" style="1" customWidth="1"/>
    <col min="13059" max="13059" width="8.28515625" style="1" customWidth="1"/>
    <col min="13060" max="13060" width="11.28515625" style="1" customWidth="1"/>
    <col min="13061" max="13061" width="11.85546875" style="1" customWidth="1"/>
    <col min="13062" max="13062" width="11" style="1" customWidth="1"/>
    <col min="13063" max="13067" width="9.140625" style="1"/>
    <col min="13068" max="13068" width="7.140625" style="1" customWidth="1"/>
    <col min="13069" max="13312" width="9.140625" style="1"/>
    <col min="13313" max="13313" width="7.140625" style="1" customWidth="1"/>
    <col min="13314" max="13314" width="39.42578125" style="1" customWidth="1"/>
    <col min="13315" max="13315" width="8.28515625" style="1" customWidth="1"/>
    <col min="13316" max="13316" width="11.28515625" style="1" customWidth="1"/>
    <col min="13317" max="13317" width="11.85546875" style="1" customWidth="1"/>
    <col min="13318" max="13318" width="11" style="1" customWidth="1"/>
    <col min="13319" max="13323" width="9.140625" style="1"/>
    <col min="13324" max="13324" width="7.140625" style="1" customWidth="1"/>
    <col min="13325" max="13568" width="9.140625" style="1"/>
    <col min="13569" max="13569" width="7.140625" style="1" customWidth="1"/>
    <col min="13570" max="13570" width="39.42578125" style="1" customWidth="1"/>
    <col min="13571" max="13571" width="8.28515625" style="1" customWidth="1"/>
    <col min="13572" max="13572" width="11.28515625" style="1" customWidth="1"/>
    <col min="13573" max="13573" width="11.85546875" style="1" customWidth="1"/>
    <col min="13574" max="13574" width="11" style="1" customWidth="1"/>
    <col min="13575" max="13579" width="9.140625" style="1"/>
    <col min="13580" max="13580" width="7.140625" style="1" customWidth="1"/>
    <col min="13581" max="13824" width="9.140625" style="1"/>
    <col min="13825" max="13825" width="7.140625" style="1" customWidth="1"/>
    <col min="13826" max="13826" width="39.42578125" style="1" customWidth="1"/>
    <col min="13827" max="13827" width="8.28515625" style="1" customWidth="1"/>
    <col min="13828" max="13828" width="11.28515625" style="1" customWidth="1"/>
    <col min="13829" max="13829" width="11.85546875" style="1" customWidth="1"/>
    <col min="13830" max="13830" width="11" style="1" customWidth="1"/>
    <col min="13831" max="13835" width="9.140625" style="1"/>
    <col min="13836" max="13836" width="7.140625" style="1" customWidth="1"/>
    <col min="13837" max="14080" width="9.140625" style="1"/>
    <col min="14081" max="14081" width="7.140625" style="1" customWidth="1"/>
    <col min="14082" max="14082" width="39.42578125" style="1" customWidth="1"/>
    <col min="14083" max="14083" width="8.28515625" style="1" customWidth="1"/>
    <col min="14084" max="14084" width="11.28515625" style="1" customWidth="1"/>
    <col min="14085" max="14085" width="11.85546875" style="1" customWidth="1"/>
    <col min="14086" max="14086" width="11" style="1" customWidth="1"/>
    <col min="14087" max="14091" width="9.140625" style="1"/>
    <col min="14092" max="14092" width="7.140625" style="1" customWidth="1"/>
    <col min="14093" max="14336" width="9.140625" style="1"/>
    <col min="14337" max="14337" width="7.140625" style="1" customWidth="1"/>
    <col min="14338" max="14338" width="39.42578125" style="1" customWidth="1"/>
    <col min="14339" max="14339" width="8.28515625" style="1" customWidth="1"/>
    <col min="14340" max="14340" width="11.28515625" style="1" customWidth="1"/>
    <col min="14341" max="14341" width="11.85546875" style="1" customWidth="1"/>
    <col min="14342" max="14342" width="11" style="1" customWidth="1"/>
    <col min="14343" max="14347" width="9.140625" style="1"/>
    <col min="14348" max="14348" width="7.140625" style="1" customWidth="1"/>
    <col min="14349" max="14592" width="9.140625" style="1"/>
    <col min="14593" max="14593" width="7.140625" style="1" customWidth="1"/>
    <col min="14594" max="14594" width="39.42578125" style="1" customWidth="1"/>
    <col min="14595" max="14595" width="8.28515625" style="1" customWidth="1"/>
    <col min="14596" max="14596" width="11.28515625" style="1" customWidth="1"/>
    <col min="14597" max="14597" width="11.85546875" style="1" customWidth="1"/>
    <col min="14598" max="14598" width="11" style="1" customWidth="1"/>
    <col min="14599" max="14603" width="9.140625" style="1"/>
    <col min="14604" max="14604" width="7.140625" style="1" customWidth="1"/>
    <col min="14605" max="14848" width="9.140625" style="1"/>
    <col min="14849" max="14849" width="7.140625" style="1" customWidth="1"/>
    <col min="14850" max="14850" width="39.42578125" style="1" customWidth="1"/>
    <col min="14851" max="14851" width="8.28515625" style="1" customWidth="1"/>
    <col min="14852" max="14852" width="11.28515625" style="1" customWidth="1"/>
    <col min="14853" max="14853" width="11.85546875" style="1" customWidth="1"/>
    <col min="14854" max="14854" width="11" style="1" customWidth="1"/>
    <col min="14855" max="14859" width="9.140625" style="1"/>
    <col min="14860" max="14860" width="7.140625" style="1" customWidth="1"/>
    <col min="14861" max="15104" width="9.140625" style="1"/>
    <col min="15105" max="15105" width="7.140625" style="1" customWidth="1"/>
    <col min="15106" max="15106" width="39.42578125" style="1" customWidth="1"/>
    <col min="15107" max="15107" width="8.28515625" style="1" customWidth="1"/>
    <col min="15108" max="15108" width="11.28515625" style="1" customWidth="1"/>
    <col min="15109" max="15109" width="11.85546875" style="1" customWidth="1"/>
    <col min="15110" max="15110" width="11" style="1" customWidth="1"/>
    <col min="15111" max="15115" width="9.140625" style="1"/>
    <col min="15116" max="15116" width="7.140625" style="1" customWidth="1"/>
    <col min="15117" max="15360" width="9.140625" style="1"/>
    <col min="15361" max="15361" width="7.140625" style="1" customWidth="1"/>
    <col min="15362" max="15362" width="39.42578125" style="1" customWidth="1"/>
    <col min="15363" max="15363" width="8.28515625" style="1" customWidth="1"/>
    <col min="15364" max="15364" width="11.28515625" style="1" customWidth="1"/>
    <col min="15365" max="15365" width="11.85546875" style="1" customWidth="1"/>
    <col min="15366" max="15366" width="11" style="1" customWidth="1"/>
    <col min="15367" max="15371" width="9.140625" style="1"/>
    <col min="15372" max="15372" width="7.140625" style="1" customWidth="1"/>
    <col min="15373" max="15616" width="9.140625" style="1"/>
    <col min="15617" max="15617" width="7.140625" style="1" customWidth="1"/>
    <col min="15618" max="15618" width="39.42578125" style="1" customWidth="1"/>
    <col min="15619" max="15619" width="8.28515625" style="1" customWidth="1"/>
    <col min="15620" max="15620" width="11.28515625" style="1" customWidth="1"/>
    <col min="15621" max="15621" width="11.85546875" style="1" customWidth="1"/>
    <col min="15622" max="15622" width="11" style="1" customWidth="1"/>
    <col min="15623" max="15627" width="9.140625" style="1"/>
    <col min="15628" max="15628" width="7.140625" style="1" customWidth="1"/>
    <col min="15629" max="15872" width="9.140625" style="1"/>
    <col min="15873" max="15873" width="7.140625" style="1" customWidth="1"/>
    <col min="15874" max="15874" width="39.42578125" style="1" customWidth="1"/>
    <col min="15875" max="15875" width="8.28515625" style="1" customWidth="1"/>
    <col min="15876" max="15876" width="11.28515625" style="1" customWidth="1"/>
    <col min="15877" max="15877" width="11.85546875" style="1" customWidth="1"/>
    <col min="15878" max="15878" width="11" style="1" customWidth="1"/>
    <col min="15879" max="15883" width="9.140625" style="1"/>
    <col min="15884" max="15884" width="7.140625" style="1" customWidth="1"/>
    <col min="15885" max="16128" width="9.140625" style="1"/>
    <col min="16129" max="16129" width="7.140625" style="1" customWidth="1"/>
    <col min="16130" max="16130" width="39.42578125" style="1" customWidth="1"/>
    <col min="16131" max="16131" width="8.28515625" style="1" customWidth="1"/>
    <col min="16132" max="16132" width="11.28515625" style="1" customWidth="1"/>
    <col min="16133" max="16133" width="11.85546875" style="1" customWidth="1"/>
    <col min="16134" max="16134" width="11" style="1" customWidth="1"/>
    <col min="16135" max="16139" width="9.140625" style="1"/>
    <col min="16140" max="16140" width="7.140625" style="1" customWidth="1"/>
    <col min="16141" max="16384" width="9.140625" style="1"/>
  </cols>
  <sheetData>
    <row r="1" spans="1:9">
      <c r="A1" s="72" t="s">
        <v>1464</v>
      </c>
      <c r="B1" s="24" t="s">
        <v>1772</v>
      </c>
    </row>
    <row r="2" spans="1:9">
      <c r="A2" s="72"/>
      <c r="B2" s="24"/>
      <c r="H2" s="595" t="s">
        <v>1453</v>
      </c>
      <c r="I2" s="491"/>
    </row>
    <row r="3" spans="1:9">
      <c r="A3" s="72"/>
      <c r="B3" s="24"/>
      <c r="H3" s="596" t="s">
        <v>1454</v>
      </c>
      <c r="I3" s="24"/>
    </row>
    <row r="4" spans="1:9">
      <c r="A4" s="13"/>
      <c r="H4" s="529" t="s">
        <v>1455</v>
      </c>
      <c r="I4" s="24"/>
    </row>
    <row r="5" spans="1:9" s="24" customFormat="1" ht="17.25" thickBot="1">
      <c r="A5" s="185"/>
      <c r="B5" s="75" t="s">
        <v>96</v>
      </c>
      <c r="C5" s="95" t="s">
        <v>139</v>
      </c>
      <c r="D5" s="95" t="s">
        <v>97</v>
      </c>
      <c r="E5" s="95" t="s">
        <v>98</v>
      </c>
      <c r="F5" s="95" t="s">
        <v>99</v>
      </c>
      <c r="H5" s="597" t="s">
        <v>309</v>
      </c>
    </row>
    <row r="6" spans="1:9" ht="17.25" thickTop="1">
      <c r="A6" s="13"/>
      <c r="H6" s="531" t="s">
        <v>1376</v>
      </c>
      <c r="I6" s="491"/>
    </row>
    <row r="7" spans="1:9">
      <c r="A7" s="695" t="s">
        <v>1468</v>
      </c>
      <c r="B7" s="696" t="s">
        <v>1465</v>
      </c>
      <c r="C7" s="674"/>
      <c r="D7" s="675"/>
      <c r="E7" s="676"/>
      <c r="F7" s="676"/>
      <c r="H7" s="598" t="s">
        <v>1456</v>
      </c>
      <c r="I7" s="24"/>
    </row>
    <row r="8" spans="1:9" ht="12" customHeight="1">
      <c r="A8" s="677"/>
      <c r="B8" s="673"/>
      <c r="C8" s="679"/>
      <c r="D8" s="679"/>
      <c r="E8" s="679"/>
      <c r="F8" s="679"/>
      <c r="H8" s="599" t="s">
        <v>1457</v>
      </c>
      <c r="I8" s="24"/>
    </row>
    <row r="9" spans="1:9" ht="15" customHeight="1">
      <c r="A9" s="656" t="s">
        <v>1469</v>
      </c>
      <c r="B9" s="657">
        <v>0</v>
      </c>
      <c r="C9" s="658"/>
      <c r="D9" s="680"/>
      <c r="E9" s="659"/>
      <c r="F9" s="659"/>
      <c r="H9" s="600" t="s">
        <v>1458</v>
      </c>
      <c r="I9" s="24"/>
    </row>
    <row r="10" spans="1:9" ht="12" customHeight="1">
      <c r="A10" s="681"/>
      <c r="B10" s="682"/>
      <c r="C10" s="683"/>
      <c r="D10" s="683"/>
      <c r="E10" s="683"/>
      <c r="F10" s="683"/>
      <c r="H10" s="533" t="s">
        <v>1459</v>
      </c>
      <c r="I10" s="24"/>
    </row>
    <row r="11" spans="1:9" ht="15" customHeight="1">
      <c r="A11" s="695" t="s">
        <v>1470</v>
      </c>
      <c r="B11" s="696" t="s">
        <v>1466</v>
      </c>
      <c r="C11" s="658"/>
      <c r="D11" s="680"/>
      <c r="E11" s="659"/>
      <c r="F11" s="659"/>
      <c r="G11" s="81"/>
      <c r="H11" s="594" t="s">
        <v>1460</v>
      </c>
      <c r="I11" s="648">
        <f>F352</f>
        <v>0</v>
      </c>
    </row>
    <row r="12" spans="1:9" ht="12" customHeight="1">
      <c r="A12" s="681"/>
      <c r="B12" s="682"/>
      <c r="C12" s="658"/>
      <c r="D12" s="680"/>
      <c r="E12" s="659"/>
      <c r="F12" s="659"/>
    </row>
    <row r="13" spans="1:9" ht="179.25" customHeight="1">
      <c r="A13" s="656" t="s">
        <v>1471</v>
      </c>
      <c r="B13" s="657" t="s">
        <v>1467</v>
      </c>
      <c r="C13" s="658" t="s">
        <v>109</v>
      </c>
      <c r="D13" s="680">
        <v>1</v>
      </c>
      <c r="E13" s="659">
        <v>0</v>
      </c>
      <c r="F13" s="659">
        <f>E13*D13</f>
        <v>0</v>
      </c>
      <c r="G13" s="81"/>
    </row>
    <row r="14" spans="1:9" ht="12" customHeight="1">
      <c r="A14" s="681"/>
      <c r="B14" s="682"/>
      <c r="C14" s="658"/>
      <c r="D14" s="680"/>
      <c r="E14" s="659"/>
      <c r="F14" s="659"/>
    </row>
    <row r="15" spans="1:9" ht="128.25" customHeight="1">
      <c r="A15" s="656" t="s">
        <v>1472</v>
      </c>
      <c r="B15" s="657" t="s">
        <v>1779</v>
      </c>
      <c r="C15" s="658" t="s">
        <v>109</v>
      </c>
      <c r="D15" s="680">
        <v>2</v>
      </c>
      <c r="E15" s="659">
        <v>0</v>
      </c>
      <c r="F15" s="659">
        <f t="shared" ref="F15:F79" si="0">E15*D15</f>
        <v>0</v>
      </c>
      <c r="G15" s="81"/>
    </row>
    <row r="16" spans="1:9" ht="12" customHeight="1">
      <c r="A16" s="681"/>
      <c r="B16" s="682"/>
      <c r="C16" s="658"/>
      <c r="D16" s="680"/>
      <c r="E16" s="659"/>
      <c r="F16" s="659"/>
    </row>
    <row r="17" spans="1:7" ht="88.5" customHeight="1">
      <c r="A17" s="656" t="s">
        <v>2430</v>
      </c>
      <c r="B17" s="657" t="s">
        <v>2431</v>
      </c>
      <c r="C17" s="658" t="s">
        <v>109</v>
      </c>
      <c r="D17" s="680">
        <v>1</v>
      </c>
      <c r="E17" s="659">
        <v>0</v>
      </c>
      <c r="F17" s="659">
        <f t="shared" ref="F17" si="1">E17*D17</f>
        <v>0</v>
      </c>
      <c r="G17" s="81"/>
    </row>
    <row r="18" spans="1:7" ht="12" customHeight="1">
      <c r="A18" s="681"/>
      <c r="B18" s="682"/>
      <c r="C18" s="658"/>
      <c r="D18" s="680"/>
      <c r="E18" s="659"/>
      <c r="F18" s="659"/>
    </row>
    <row r="19" spans="1:7" ht="15" customHeight="1">
      <c r="A19" s="695" t="s">
        <v>1473</v>
      </c>
      <c r="B19" s="696" t="s">
        <v>1474</v>
      </c>
      <c r="C19" s="658"/>
      <c r="D19" s="680"/>
      <c r="E19" s="659"/>
      <c r="F19" s="659"/>
      <c r="G19" s="81"/>
    </row>
    <row r="20" spans="1:7" ht="12" customHeight="1">
      <c r="A20" s="681"/>
      <c r="B20" s="682"/>
      <c r="C20" s="658"/>
      <c r="D20" s="680"/>
      <c r="E20" s="659"/>
      <c r="F20" s="659"/>
    </row>
    <row r="21" spans="1:7" ht="256.5" customHeight="1">
      <c r="A21" s="656" t="s">
        <v>1477</v>
      </c>
      <c r="B21" s="657" t="s">
        <v>1475</v>
      </c>
      <c r="C21" s="658" t="s">
        <v>113</v>
      </c>
      <c r="D21" s="680">
        <v>1</v>
      </c>
      <c r="E21" s="659">
        <v>0</v>
      </c>
      <c r="F21" s="659">
        <f t="shared" si="0"/>
        <v>0</v>
      </c>
      <c r="G21" s="81"/>
    </row>
    <row r="22" spans="1:7" ht="12" customHeight="1">
      <c r="A22" s="681"/>
      <c r="B22" s="682"/>
      <c r="C22" s="658"/>
      <c r="D22" s="680"/>
      <c r="E22" s="659"/>
      <c r="F22" s="659"/>
    </row>
    <row r="23" spans="1:7" ht="91.5" customHeight="1">
      <c r="A23" s="656" t="s">
        <v>1478</v>
      </c>
      <c r="B23" s="657" t="s">
        <v>1476</v>
      </c>
      <c r="C23" s="658" t="s">
        <v>109</v>
      </c>
      <c r="D23" s="680">
        <v>1</v>
      </c>
      <c r="E23" s="659">
        <v>0</v>
      </c>
      <c r="F23" s="659">
        <f t="shared" si="0"/>
        <v>0</v>
      </c>
      <c r="G23" s="81"/>
    </row>
    <row r="24" spans="1:7" ht="12" customHeight="1">
      <c r="A24" s="681"/>
      <c r="B24" s="682"/>
      <c r="C24" s="658"/>
      <c r="D24" s="680"/>
      <c r="E24" s="659"/>
      <c r="F24" s="659"/>
    </row>
    <row r="25" spans="1:7" ht="96" customHeight="1">
      <c r="A25" s="656" t="s">
        <v>1479</v>
      </c>
      <c r="B25" s="657" t="s">
        <v>1780</v>
      </c>
      <c r="C25" s="658" t="s">
        <v>109</v>
      </c>
      <c r="D25" s="680">
        <v>1</v>
      </c>
      <c r="E25" s="659">
        <v>0</v>
      </c>
      <c r="F25" s="659">
        <f t="shared" si="0"/>
        <v>0</v>
      </c>
      <c r="G25" s="81"/>
    </row>
    <row r="26" spans="1:7" ht="12" customHeight="1">
      <c r="A26" s="681"/>
      <c r="B26" s="682"/>
      <c r="C26" s="658"/>
      <c r="D26" s="680"/>
      <c r="E26" s="659"/>
      <c r="F26" s="659"/>
    </row>
    <row r="27" spans="1:7" ht="12" customHeight="1">
      <c r="A27" s="695" t="s">
        <v>1480</v>
      </c>
      <c r="B27" s="696" t="s">
        <v>1481</v>
      </c>
      <c r="C27" s="658"/>
      <c r="D27" s="680"/>
      <c r="E27" s="659"/>
      <c r="F27" s="659"/>
      <c r="G27" s="81"/>
    </row>
    <row r="28" spans="1:7" ht="12" customHeight="1">
      <c r="A28" s="681"/>
      <c r="B28" s="682"/>
      <c r="C28" s="658"/>
      <c r="D28" s="680"/>
      <c r="E28" s="659"/>
      <c r="F28" s="659"/>
    </row>
    <row r="29" spans="1:7" ht="142.5" customHeight="1">
      <c r="A29" s="656" t="s">
        <v>1482</v>
      </c>
      <c r="B29" s="657" t="s">
        <v>1483</v>
      </c>
      <c r="C29" s="658" t="s">
        <v>109</v>
      </c>
      <c r="D29" s="680">
        <v>6</v>
      </c>
      <c r="E29" s="659">
        <v>0</v>
      </c>
      <c r="F29" s="659">
        <f t="shared" si="0"/>
        <v>0</v>
      </c>
      <c r="G29" s="81"/>
    </row>
    <row r="30" spans="1:7" ht="12" customHeight="1">
      <c r="A30" s="681"/>
      <c r="B30" s="682"/>
      <c r="C30" s="658"/>
      <c r="D30" s="680"/>
      <c r="E30" s="659"/>
      <c r="F30" s="659"/>
    </row>
    <row r="31" spans="1:7" ht="131.25" customHeight="1">
      <c r="A31" s="656" t="s">
        <v>1484</v>
      </c>
      <c r="B31" s="657" t="s">
        <v>1781</v>
      </c>
      <c r="C31" s="658" t="s">
        <v>109</v>
      </c>
      <c r="D31" s="680">
        <v>1</v>
      </c>
      <c r="E31" s="659">
        <v>0</v>
      </c>
      <c r="F31" s="659">
        <f t="shared" si="0"/>
        <v>0</v>
      </c>
      <c r="G31" s="81"/>
    </row>
    <row r="32" spans="1:7" ht="12" customHeight="1">
      <c r="A32" s="684"/>
      <c r="B32" s="685"/>
      <c r="C32" s="686"/>
      <c r="D32" s="687"/>
      <c r="E32" s="688"/>
      <c r="F32" s="659"/>
    </row>
    <row r="33" spans="1:7" ht="12" customHeight="1">
      <c r="A33" s="695" t="s">
        <v>1485</v>
      </c>
      <c r="B33" s="696" t="s">
        <v>1486</v>
      </c>
      <c r="C33" s="658"/>
      <c r="D33" s="680"/>
      <c r="E33" s="659"/>
      <c r="F33" s="659"/>
    </row>
    <row r="34" spans="1:7" ht="12" customHeight="1">
      <c r="A34" s="689"/>
      <c r="B34" s="690"/>
      <c r="C34" s="686"/>
      <c r="D34" s="687"/>
      <c r="E34" s="688"/>
      <c r="F34" s="659"/>
    </row>
    <row r="35" spans="1:7" ht="158.25" customHeight="1">
      <c r="A35" s="656" t="s">
        <v>1487</v>
      </c>
      <c r="B35" s="657" t="s">
        <v>1488</v>
      </c>
      <c r="C35" s="658" t="s">
        <v>109</v>
      </c>
      <c r="D35" s="680">
        <v>4</v>
      </c>
      <c r="E35" s="659">
        <v>0</v>
      </c>
      <c r="F35" s="659">
        <f t="shared" si="0"/>
        <v>0</v>
      </c>
    </row>
    <row r="36" spans="1:7" ht="12" customHeight="1">
      <c r="A36" s="689"/>
      <c r="B36" s="690"/>
      <c r="C36" s="686"/>
      <c r="D36" s="687"/>
      <c r="E36" s="688"/>
      <c r="F36" s="659"/>
    </row>
    <row r="37" spans="1:7" ht="133.5" customHeight="1">
      <c r="A37" s="656" t="s">
        <v>1489</v>
      </c>
      <c r="B37" s="657" t="s">
        <v>1782</v>
      </c>
      <c r="C37" s="658" t="s">
        <v>109</v>
      </c>
      <c r="D37" s="680">
        <v>1</v>
      </c>
      <c r="E37" s="659">
        <v>0</v>
      </c>
      <c r="F37" s="659">
        <f t="shared" si="0"/>
        <v>0</v>
      </c>
      <c r="G37" s="81"/>
    </row>
    <row r="38" spans="1:7" s="81" customFormat="1" ht="12.75" customHeight="1">
      <c r="A38" s="691"/>
      <c r="B38" s="657"/>
      <c r="C38" s="692"/>
      <c r="D38" s="693"/>
      <c r="E38" s="694"/>
      <c r="F38" s="659"/>
    </row>
    <row r="39" spans="1:7" ht="12" customHeight="1">
      <c r="A39" s="695" t="s">
        <v>1490</v>
      </c>
      <c r="B39" s="696" t="s">
        <v>1491</v>
      </c>
      <c r="C39" s="658"/>
      <c r="D39" s="680"/>
      <c r="E39" s="659"/>
      <c r="F39" s="659"/>
      <c r="G39" s="81"/>
    </row>
    <row r="40" spans="1:7" s="81" customFormat="1" ht="12.75" customHeight="1">
      <c r="A40" s="691"/>
      <c r="B40" s="657"/>
      <c r="C40" s="692"/>
      <c r="D40" s="693"/>
      <c r="E40" s="694"/>
      <c r="F40" s="659"/>
    </row>
    <row r="41" spans="1:7" ht="152.25" customHeight="1">
      <c r="A41" s="656" t="s">
        <v>1492</v>
      </c>
      <c r="B41" s="657" t="s">
        <v>1783</v>
      </c>
      <c r="C41" s="658" t="s">
        <v>109</v>
      </c>
      <c r="D41" s="680">
        <v>3</v>
      </c>
      <c r="E41" s="659">
        <v>0</v>
      </c>
      <c r="F41" s="659">
        <f t="shared" si="0"/>
        <v>0</v>
      </c>
      <c r="G41" s="81"/>
    </row>
    <row r="42" spans="1:7" ht="12" customHeight="1">
      <c r="A42" s="681"/>
      <c r="B42" s="682"/>
      <c r="C42" s="658"/>
      <c r="D42" s="680"/>
      <c r="E42" s="659"/>
      <c r="F42" s="659"/>
    </row>
    <row r="43" spans="1:7" ht="12" customHeight="1">
      <c r="A43" s="695" t="s">
        <v>1493</v>
      </c>
      <c r="B43" s="696" t="s">
        <v>1494</v>
      </c>
      <c r="C43" s="658"/>
      <c r="D43" s="680"/>
      <c r="E43" s="659"/>
      <c r="F43" s="659"/>
      <c r="G43" s="81"/>
    </row>
    <row r="44" spans="1:7" ht="12" customHeight="1">
      <c r="A44" s="681"/>
      <c r="B44" s="682"/>
      <c r="C44" s="658"/>
      <c r="D44" s="680"/>
      <c r="E44" s="659"/>
      <c r="F44" s="659"/>
    </row>
    <row r="45" spans="1:7" ht="158.25" customHeight="1">
      <c r="A45" s="656" t="s">
        <v>1495</v>
      </c>
      <c r="B45" s="657" t="s">
        <v>1783</v>
      </c>
      <c r="C45" s="658" t="s">
        <v>109</v>
      </c>
      <c r="D45" s="680">
        <v>1</v>
      </c>
      <c r="E45" s="659">
        <v>0</v>
      </c>
      <c r="F45" s="659">
        <f t="shared" si="0"/>
        <v>0</v>
      </c>
      <c r="G45" s="81"/>
    </row>
    <row r="46" spans="1:7" ht="12" customHeight="1">
      <c r="A46" s="681"/>
      <c r="B46" s="682"/>
      <c r="C46" s="658"/>
      <c r="D46" s="680"/>
      <c r="E46" s="659"/>
      <c r="F46" s="659"/>
    </row>
    <row r="47" spans="1:7" ht="157.5" customHeight="1">
      <c r="A47" s="656" t="s">
        <v>1496</v>
      </c>
      <c r="B47" s="657" t="s">
        <v>1784</v>
      </c>
      <c r="C47" s="658" t="s">
        <v>109</v>
      </c>
      <c r="D47" s="680">
        <v>2</v>
      </c>
      <c r="E47" s="659">
        <v>0</v>
      </c>
      <c r="F47" s="659">
        <f t="shared" si="0"/>
        <v>0</v>
      </c>
      <c r="G47" s="81"/>
    </row>
    <row r="48" spans="1:7" ht="12" customHeight="1">
      <c r="A48" s="677"/>
      <c r="B48" s="678"/>
      <c r="C48" s="679"/>
      <c r="D48" s="679"/>
      <c r="E48" s="679"/>
      <c r="F48" s="659"/>
    </row>
    <row r="49" spans="1:7" ht="12" customHeight="1">
      <c r="A49" s="695" t="s">
        <v>1497</v>
      </c>
      <c r="B49" s="696" t="s">
        <v>1498</v>
      </c>
      <c r="C49" s="658"/>
      <c r="D49" s="680"/>
      <c r="E49" s="659"/>
      <c r="F49" s="659"/>
    </row>
    <row r="50" spans="1:7" ht="12" customHeight="1">
      <c r="A50" s="681"/>
      <c r="B50" s="682"/>
      <c r="C50" s="658"/>
      <c r="D50" s="680"/>
      <c r="E50" s="659"/>
      <c r="F50" s="659"/>
    </row>
    <row r="51" spans="1:7" ht="309" customHeight="1">
      <c r="A51" s="656" t="s">
        <v>1499</v>
      </c>
      <c r="B51" s="657" t="s">
        <v>1500</v>
      </c>
      <c r="C51" s="658" t="s">
        <v>109</v>
      </c>
      <c r="D51" s="680">
        <v>1</v>
      </c>
      <c r="E51" s="659">
        <v>0</v>
      </c>
      <c r="F51" s="659">
        <f t="shared" si="0"/>
        <v>0</v>
      </c>
      <c r="G51" s="81"/>
    </row>
    <row r="52" spans="1:7" ht="12" customHeight="1">
      <c r="A52" s="681"/>
      <c r="B52" s="682"/>
      <c r="C52" s="658"/>
      <c r="D52" s="680"/>
      <c r="E52" s="659"/>
      <c r="F52" s="659"/>
    </row>
    <row r="53" spans="1:7" ht="161.25" customHeight="1">
      <c r="A53" s="697" t="s">
        <v>1501</v>
      </c>
      <c r="B53" s="682" t="s">
        <v>1785</v>
      </c>
      <c r="C53" s="658" t="s">
        <v>109</v>
      </c>
      <c r="D53" s="680">
        <v>1</v>
      </c>
      <c r="E53" s="659">
        <v>0</v>
      </c>
      <c r="F53" s="659">
        <f t="shared" si="0"/>
        <v>0</v>
      </c>
    </row>
    <row r="54" spans="1:7" ht="12" customHeight="1">
      <c r="A54" s="697"/>
      <c r="B54" s="682"/>
      <c r="C54" s="658"/>
      <c r="D54" s="680"/>
      <c r="E54" s="659"/>
      <c r="F54" s="659"/>
    </row>
    <row r="55" spans="1:7" ht="156" customHeight="1">
      <c r="A55" s="697" t="s">
        <v>1502</v>
      </c>
      <c r="B55" s="682" t="s">
        <v>1786</v>
      </c>
      <c r="C55" s="658" t="s">
        <v>109</v>
      </c>
      <c r="D55" s="680">
        <v>1</v>
      </c>
      <c r="E55" s="659">
        <v>0</v>
      </c>
      <c r="F55" s="659">
        <f t="shared" si="0"/>
        <v>0</v>
      </c>
    </row>
    <row r="56" spans="1:7" ht="12" customHeight="1">
      <c r="A56" s="697"/>
      <c r="B56" s="682"/>
      <c r="C56" s="658"/>
      <c r="D56" s="680"/>
      <c r="E56" s="659"/>
      <c r="F56" s="659"/>
    </row>
    <row r="57" spans="1:7" ht="155.25" customHeight="1">
      <c r="A57" s="697" t="s">
        <v>1503</v>
      </c>
      <c r="B57" s="682" t="s">
        <v>1787</v>
      </c>
      <c r="C57" s="658" t="s">
        <v>109</v>
      </c>
      <c r="D57" s="680">
        <v>2</v>
      </c>
      <c r="E57" s="659">
        <v>0</v>
      </c>
      <c r="F57" s="659">
        <f t="shared" si="0"/>
        <v>0</v>
      </c>
    </row>
    <row r="58" spans="1:7" ht="12" customHeight="1">
      <c r="A58" s="697"/>
      <c r="B58" s="682"/>
      <c r="C58" s="658"/>
      <c r="D58" s="680"/>
      <c r="E58" s="659"/>
      <c r="F58" s="659"/>
    </row>
    <row r="59" spans="1:7" ht="12" customHeight="1">
      <c r="A59" s="699" t="s">
        <v>1504</v>
      </c>
      <c r="B59" s="700" t="s">
        <v>1505</v>
      </c>
      <c r="C59" s="658"/>
      <c r="D59" s="680"/>
      <c r="E59" s="659"/>
      <c r="F59" s="659"/>
    </row>
    <row r="60" spans="1:7" ht="12" customHeight="1">
      <c r="A60" s="697"/>
      <c r="B60" s="682"/>
      <c r="C60" s="658"/>
      <c r="D60" s="680"/>
      <c r="E60" s="659"/>
      <c r="F60" s="659"/>
    </row>
    <row r="61" spans="1:7" ht="12" customHeight="1">
      <c r="A61" s="697" t="s">
        <v>1506</v>
      </c>
      <c r="B61" s="701">
        <v>0</v>
      </c>
      <c r="C61" s="658"/>
      <c r="D61" s="680"/>
      <c r="E61" s="659"/>
      <c r="F61" s="659"/>
    </row>
    <row r="62" spans="1:7" ht="12" customHeight="1">
      <c r="A62" s="697"/>
      <c r="B62" s="682"/>
      <c r="C62" s="658"/>
      <c r="D62" s="680"/>
      <c r="E62" s="659"/>
      <c r="F62" s="659"/>
    </row>
    <row r="63" spans="1:7" ht="12" customHeight="1">
      <c r="A63" s="699" t="s">
        <v>1507</v>
      </c>
      <c r="B63" s="700" t="s">
        <v>1508</v>
      </c>
      <c r="C63" s="658"/>
      <c r="D63" s="680"/>
      <c r="E63" s="659"/>
      <c r="F63" s="659"/>
    </row>
    <row r="64" spans="1:7" ht="12" customHeight="1">
      <c r="A64" s="697"/>
      <c r="B64" s="682"/>
      <c r="C64" s="658"/>
      <c r="D64" s="680"/>
      <c r="E64" s="659"/>
      <c r="F64" s="659"/>
    </row>
    <row r="65" spans="1:7" ht="54" customHeight="1">
      <c r="A65" s="702" t="s">
        <v>1509</v>
      </c>
      <c r="B65" s="703" t="s">
        <v>1511</v>
      </c>
      <c r="C65" s="704" t="s">
        <v>109</v>
      </c>
      <c r="D65" s="705">
        <v>0</v>
      </c>
      <c r="E65" s="659"/>
      <c r="F65" s="659">
        <f t="shared" si="0"/>
        <v>0</v>
      </c>
    </row>
    <row r="66" spans="1:7" ht="12" customHeight="1">
      <c r="A66" s="697"/>
      <c r="B66" s="682"/>
      <c r="C66" s="658"/>
      <c r="D66" s="680"/>
      <c r="E66" s="659"/>
      <c r="F66" s="659"/>
    </row>
    <row r="67" spans="1:7" ht="56.25" customHeight="1">
      <c r="A67" s="702" t="s">
        <v>1512</v>
      </c>
      <c r="B67" s="703" t="s">
        <v>1513</v>
      </c>
      <c r="C67" s="704" t="s">
        <v>109</v>
      </c>
      <c r="D67" s="705">
        <v>0</v>
      </c>
      <c r="E67" s="706"/>
      <c r="F67" s="659">
        <f t="shared" si="0"/>
        <v>0</v>
      </c>
    </row>
    <row r="68" spans="1:7" ht="12" customHeight="1">
      <c r="A68" s="697"/>
      <c r="B68" s="682"/>
      <c r="C68" s="658"/>
      <c r="D68" s="680"/>
      <c r="E68" s="659"/>
      <c r="F68" s="659"/>
    </row>
    <row r="69" spans="1:7" ht="246" customHeight="1">
      <c r="A69" s="697" t="s">
        <v>1514</v>
      </c>
      <c r="B69" s="682" t="s">
        <v>1788</v>
      </c>
      <c r="C69" s="658" t="s">
        <v>109</v>
      </c>
      <c r="D69" s="680">
        <v>2</v>
      </c>
      <c r="E69" s="659">
        <v>0</v>
      </c>
      <c r="F69" s="659">
        <f t="shared" si="0"/>
        <v>0</v>
      </c>
    </row>
    <row r="70" spans="1:7" ht="12" customHeight="1">
      <c r="A70" s="697"/>
      <c r="B70" s="682"/>
      <c r="C70" s="658"/>
      <c r="D70" s="680"/>
      <c r="E70" s="659"/>
      <c r="F70" s="659"/>
    </row>
    <row r="71" spans="1:7" ht="207" customHeight="1">
      <c r="A71" s="697" t="s">
        <v>1515</v>
      </c>
      <c r="B71" s="682" t="s">
        <v>1789</v>
      </c>
      <c r="C71" s="658" t="s">
        <v>109</v>
      </c>
      <c r="D71" s="680">
        <v>1</v>
      </c>
      <c r="E71" s="659">
        <v>0</v>
      </c>
      <c r="F71" s="659">
        <f t="shared" si="0"/>
        <v>0</v>
      </c>
    </row>
    <row r="72" spans="1:7" ht="12" customHeight="1">
      <c r="A72" s="656"/>
      <c r="B72" s="657"/>
      <c r="C72" s="658"/>
      <c r="D72" s="680"/>
      <c r="E72" s="659"/>
      <c r="F72" s="659"/>
      <c r="G72" s="81"/>
    </row>
    <row r="73" spans="1:7" ht="12" customHeight="1">
      <c r="A73" s="656" t="s">
        <v>1518</v>
      </c>
      <c r="B73" s="657" t="s">
        <v>1516</v>
      </c>
      <c r="C73" s="658"/>
      <c r="D73" s="680"/>
      <c r="E73" s="659"/>
      <c r="F73" s="659"/>
      <c r="G73" s="81"/>
    </row>
    <row r="74" spans="1:7" ht="12" customHeight="1">
      <c r="A74" s="656"/>
      <c r="B74" s="657"/>
      <c r="C74" s="658"/>
      <c r="D74" s="680"/>
      <c r="E74" s="659"/>
      <c r="F74" s="659"/>
      <c r="G74" s="81"/>
    </row>
    <row r="75" spans="1:7" ht="95.25" customHeight="1">
      <c r="A75" s="656" t="s">
        <v>1517</v>
      </c>
      <c r="B75" s="657" t="s">
        <v>1790</v>
      </c>
      <c r="C75" s="658" t="s">
        <v>109</v>
      </c>
      <c r="D75" s="680">
        <v>1</v>
      </c>
      <c r="E75" s="659">
        <v>0</v>
      </c>
      <c r="F75" s="659">
        <f t="shared" si="0"/>
        <v>0</v>
      </c>
      <c r="G75" s="81"/>
    </row>
    <row r="76" spans="1:7" ht="12" customHeight="1">
      <c r="A76" s="656"/>
      <c r="B76" s="657"/>
      <c r="C76" s="658"/>
      <c r="D76" s="680"/>
      <c r="E76" s="659"/>
      <c r="F76" s="659"/>
      <c r="G76" s="81"/>
    </row>
    <row r="77" spans="1:7" ht="92.25" customHeight="1">
      <c r="A77" s="656" t="s">
        <v>1519</v>
      </c>
      <c r="B77" s="657" t="s">
        <v>1791</v>
      </c>
      <c r="C77" s="658" t="s">
        <v>109</v>
      </c>
      <c r="D77" s="680">
        <v>1</v>
      </c>
      <c r="E77" s="659">
        <v>0</v>
      </c>
      <c r="F77" s="659">
        <f t="shared" si="0"/>
        <v>0</v>
      </c>
      <c r="G77" s="81"/>
    </row>
    <row r="78" spans="1:7" ht="12" customHeight="1">
      <c r="A78" s="656"/>
      <c r="B78" s="657"/>
      <c r="C78" s="658"/>
      <c r="D78" s="680"/>
      <c r="E78" s="659"/>
      <c r="F78" s="659"/>
      <c r="G78" s="81"/>
    </row>
    <row r="79" spans="1:7" ht="171" customHeight="1">
      <c r="A79" s="656" t="s">
        <v>1520</v>
      </c>
      <c r="B79" s="657" t="s">
        <v>1792</v>
      </c>
      <c r="C79" s="658" t="s">
        <v>109</v>
      </c>
      <c r="D79" s="680">
        <v>1</v>
      </c>
      <c r="E79" s="659">
        <v>0</v>
      </c>
      <c r="F79" s="659">
        <f t="shared" si="0"/>
        <v>0</v>
      </c>
      <c r="G79" s="81"/>
    </row>
    <row r="80" spans="1:7" ht="12" customHeight="1">
      <c r="A80" s="656"/>
      <c r="B80" s="657"/>
      <c r="C80" s="658"/>
      <c r="D80" s="680"/>
      <c r="E80" s="659"/>
      <c r="F80" s="659"/>
      <c r="G80" s="81"/>
    </row>
    <row r="81" spans="1:7" ht="158.25" customHeight="1">
      <c r="A81" s="656" t="s">
        <v>1521</v>
      </c>
      <c r="B81" s="657" t="s">
        <v>1786</v>
      </c>
      <c r="C81" s="658" t="s">
        <v>109</v>
      </c>
      <c r="D81" s="680">
        <v>1</v>
      </c>
      <c r="E81" s="659">
        <v>0</v>
      </c>
      <c r="F81" s="659">
        <f t="shared" ref="F81:F144" si="2">E81*D81</f>
        <v>0</v>
      </c>
      <c r="G81" s="81"/>
    </row>
    <row r="82" spans="1:7" ht="12" customHeight="1">
      <c r="A82" s="656"/>
      <c r="B82" s="657"/>
      <c r="C82" s="658"/>
      <c r="D82" s="680"/>
      <c r="E82" s="659"/>
      <c r="F82" s="659"/>
      <c r="G82" s="81"/>
    </row>
    <row r="83" spans="1:7" ht="12" customHeight="1">
      <c r="A83" s="695" t="s">
        <v>1522</v>
      </c>
      <c r="B83" s="696" t="s">
        <v>1523</v>
      </c>
      <c r="C83" s="658"/>
      <c r="D83" s="680"/>
      <c r="E83" s="659"/>
      <c r="F83" s="659"/>
      <c r="G83" s="81"/>
    </row>
    <row r="84" spans="1:7" ht="12" customHeight="1">
      <c r="A84" s="656"/>
      <c r="B84" s="657"/>
      <c r="C84" s="658"/>
      <c r="D84" s="680"/>
      <c r="E84" s="659"/>
      <c r="F84" s="659"/>
      <c r="G84" s="81"/>
    </row>
    <row r="85" spans="1:7" ht="168" customHeight="1">
      <c r="A85" s="656" t="s">
        <v>1524</v>
      </c>
      <c r="B85" s="657" t="s">
        <v>1793</v>
      </c>
      <c r="C85" s="658" t="s">
        <v>109</v>
      </c>
      <c r="D85" s="680">
        <v>1</v>
      </c>
      <c r="E85" s="659">
        <v>0</v>
      </c>
      <c r="F85" s="659">
        <f t="shared" si="2"/>
        <v>0</v>
      </c>
      <c r="G85" s="81"/>
    </row>
    <row r="86" spans="1:7" ht="12" customHeight="1">
      <c r="A86" s="656"/>
      <c r="B86" s="657"/>
      <c r="C86" s="658"/>
      <c r="D86" s="680"/>
      <c r="E86" s="659"/>
      <c r="F86" s="659"/>
      <c r="G86" s="81"/>
    </row>
    <row r="87" spans="1:7" ht="192" customHeight="1">
      <c r="A87" s="656" t="s">
        <v>1525</v>
      </c>
      <c r="B87" s="657" t="s">
        <v>1794</v>
      </c>
      <c r="C87" s="658" t="s">
        <v>109</v>
      </c>
      <c r="D87" s="680">
        <v>1</v>
      </c>
      <c r="E87" s="659">
        <v>0</v>
      </c>
      <c r="F87" s="659">
        <f t="shared" si="2"/>
        <v>0</v>
      </c>
      <c r="G87" s="81"/>
    </row>
    <row r="88" spans="1:7" ht="12" customHeight="1">
      <c r="A88" s="656"/>
      <c r="B88" s="657"/>
      <c r="C88" s="658"/>
      <c r="D88" s="680"/>
      <c r="E88" s="659"/>
      <c r="F88" s="659"/>
      <c r="G88" s="81"/>
    </row>
    <row r="89" spans="1:7" ht="68.25" customHeight="1">
      <c r="A89" s="656" t="s">
        <v>1526</v>
      </c>
      <c r="B89" s="657" t="s">
        <v>1530</v>
      </c>
      <c r="C89" s="658" t="s">
        <v>109</v>
      </c>
      <c r="D89" s="680">
        <v>2</v>
      </c>
      <c r="E89" s="659">
        <v>0</v>
      </c>
      <c r="F89" s="659">
        <f t="shared" si="2"/>
        <v>0</v>
      </c>
      <c r="G89" s="81"/>
    </row>
    <row r="90" spans="1:7" ht="12" customHeight="1">
      <c r="A90" s="656"/>
      <c r="B90" s="657"/>
      <c r="C90" s="658"/>
      <c r="D90" s="680"/>
      <c r="E90" s="659"/>
      <c r="F90" s="659"/>
      <c r="G90" s="81"/>
    </row>
    <row r="91" spans="1:7" ht="171" customHeight="1">
      <c r="A91" s="656" t="s">
        <v>1527</v>
      </c>
      <c r="B91" s="657" t="s">
        <v>1795</v>
      </c>
      <c r="C91" s="658" t="s">
        <v>109</v>
      </c>
      <c r="D91" s="680">
        <v>1</v>
      </c>
      <c r="E91" s="659">
        <v>0</v>
      </c>
      <c r="F91" s="659">
        <f t="shared" si="2"/>
        <v>0</v>
      </c>
      <c r="G91" s="81"/>
    </row>
    <row r="92" spans="1:7" ht="15.75" customHeight="1">
      <c r="A92" s="656"/>
      <c r="B92" s="657"/>
      <c r="C92" s="658"/>
      <c r="D92" s="680"/>
      <c r="E92" s="659"/>
      <c r="F92" s="659"/>
      <c r="G92" s="81"/>
    </row>
    <row r="93" spans="1:7" ht="12" customHeight="1">
      <c r="A93" s="656"/>
      <c r="B93" s="657"/>
      <c r="C93" s="658"/>
      <c r="D93" s="680"/>
      <c r="E93" s="659"/>
      <c r="F93" s="659"/>
      <c r="G93" s="81"/>
    </row>
    <row r="94" spans="1:7" ht="92.25" customHeight="1">
      <c r="A94" s="656" t="s">
        <v>1528</v>
      </c>
      <c r="B94" s="657" t="s">
        <v>1531</v>
      </c>
      <c r="C94" s="658"/>
      <c r="D94" s="680">
        <v>1</v>
      </c>
      <c r="E94" s="659">
        <v>0</v>
      </c>
      <c r="F94" s="659">
        <f t="shared" si="2"/>
        <v>0</v>
      </c>
      <c r="G94" s="81"/>
    </row>
    <row r="95" spans="1:7" ht="12" customHeight="1">
      <c r="A95" s="656"/>
      <c r="B95" s="657"/>
      <c r="C95" s="658"/>
      <c r="D95" s="680"/>
      <c r="E95" s="659"/>
      <c r="F95" s="659"/>
      <c r="G95" s="81"/>
    </row>
    <row r="96" spans="1:7" ht="66" customHeight="1">
      <c r="A96" s="656" t="s">
        <v>1529</v>
      </c>
      <c r="B96" s="657" t="s">
        <v>1796</v>
      </c>
      <c r="C96" s="658"/>
      <c r="D96" s="680">
        <v>1</v>
      </c>
      <c r="E96" s="659">
        <v>0</v>
      </c>
      <c r="F96" s="659">
        <f t="shared" si="2"/>
        <v>0</v>
      </c>
      <c r="G96" s="81"/>
    </row>
    <row r="97" spans="1:7" ht="12" customHeight="1">
      <c r="A97" s="656"/>
      <c r="B97" s="657"/>
      <c r="C97" s="658"/>
      <c r="D97" s="680"/>
      <c r="E97" s="659"/>
      <c r="F97" s="659"/>
      <c r="G97" s="81"/>
    </row>
    <row r="98" spans="1:7" ht="146.25" customHeight="1">
      <c r="A98" s="656" t="s">
        <v>1532</v>
      </c>
      <c r="B98" s="657" t="s">
        <v>1797</v>
      </c>
      <c r="C98" s="658"/>
      <c r="D98" s="680">
        <v>1</v>
      </c>
      <c r="E98" s="659">
        <v>0</v>
      </c>
      <c r="F98" s="659">
        <f t="shared" si="2"/>
        <v>0</v>
      </c>
      <c r="G98" s="81"/>
    </row>
    <row r="99" spans="1:7" ht="12" customHeight="1">
      <c r="A99" s="656"/>
      <c r="B99" s="657"/>
      <c r="C99" s="658"/>
      <c r="D99" s="680"/>
      <c r="E99" s="659"/>
      <c r="F99" s="659"/>
      <c r="G99" s="81"/>
    </row>
    <row r="100" spans="1:7" ht="72" customHeight="1">
      <c r="A100" s="656" t="s">
        <v>1533</v>
      </c>
      <c r="B100" s="657" t="s">
        <v>1798</v>
      </c>
      <c r="C100" s="658" t="s">
        <v>109</v>
      </c>
      <c r="D100" s="680">
        <v>1</v>
      </c>
      <c r="E100" s="659">
        <v>0</v>
      </c>
      <c r="F100" s="659">
        <f t="shared" si="2"/>
        <v>0</v>
      </c>
      <c r="G100" s="81"/>
    </row>
    <row r="101" spans="1:7" ht="12" customHeight="1">
      <c r="A101" s="656"/>
      <c r="B101" s="657"/>
      <c r="C101" s="658"/>
      <c r="D101" s="680"/>
      <c r="E101" s="659"/>
      <c r="F101" s="659"/>
      <c r="G101" s="81"/>
    </row>
    <row r="102" spans="1:7" ht="93.75" customHeight="1">
      <c r="A102" s="656" t="s">
        <v>1534</v>
      </c>
      <c r="B102" s="657" t="s">
        <v>1799</v>
      </c>
      <c r="C102" s="658" t="s">
        <v>109</v>
      </c>
      <c r="D102" s="680">
        <v>1</v>
      </c>
      <c r="E102" s="659">
        <v>0</v>
      </c>
      <c r="F102" s="659">
        <f t="shared" si="2"/>
        <v>0</v>
      </c>
      <c r="G102" s="81"/>
    </row>
    <row r="103" spans="1:7" ht="12" customHeight="1">
      <c r="A103" s="656"/>
      <c r="B103" s="657"/>
      <c r="C103" s="658"/>
      <c r="D103" s="680"/>
      <c r="E103" s="659"/>
      <c r="F103" s="659"/>
      <c r="G103" s="81"/>
    </row>
    <row r="104" spans="1:7" ht="78.75" customHeight="1">
      <c r="A104" s="656" t="s">
        <v>1535</v>
      </c>
      <c r="B104" s="657" t="s">
        <v>1536</v>
      </c>
      <c r="C104" s="658" t="s">
        <v>109</v>
      </c>
      <c r="D104" s="680">
        <v>1</v>
      </c>
      <c r="E104" s="659">
        <v>0</v>
      </c>
      <c r="F104" s="659">
        <f t="shared" si="2"/>
        <v>0</v>
      </c>
      <c r="G104" s="81"/>
    </row>
    <row r="105" spans="1:7" ht="12" customHeight="1">
      <c r="A105" s="656"/>
      <c r="B105" s="657"/>
      <c r="C105" s="658"/>
      <c r="D105" s="680"/>
      <c r="E105" s="659"/>
      <c r="F105" s="659"/>
      <c r="G105" s="81"/>
    </row>
    <row r="106" spans="1:7" ht="56.25" customHeight="1">
      <c r="A106" s="656" t="s">
        <v>1537</v>
      </c>
      <c r="B106" s="657" t="s">
        <v>1800</v>
      </c>
      <c r="C106" s="658" t="s">
        <v>109</v>
      </c>
      <c r="D106" s="680">
        <v>1</v>
      </c>
      <c r="E106" s="659">
        <v>0</v>
      </c>
      <c r="F106" s="659">
        <f t="shared" si="2"/>
        <v>0</v>
      </c>
      <c r="G106" s="81"/>
    </row>
    <row r="107" spans="1:7" ht="12" customHeight="1">
      <c r="A107" s="656"/>
      <c r="B107" s="657"/>
      <c r="C107" s="658"/>
      <c r="D107" s="680"/>
      <c r="E107" s="659"/>
      <c r="F107" s="659"/>
      <c r="G107" s="81"/>
    </row>
    <row r="108" spans="1:7" ht="96" customHeight="1">
      <c r="A108" s="656" t="s">
        <v>1539</v>
      </c>
      <c r="B108" s="657" t="s">
        <v>1801</v>
      </c>
      <c r="C108" s="658" t="s">
        <v>109</v>
      </c>
      <c r="D108" s="680">
        <v>1</v>
      </c>
      <c r="E108" s="659">
        <v>0</v>
      </c>
      <c r="F108" s="659">
        <f t="shared" si="2"/>
        <v>0</v>
      </c>
      <c r="G108" s="81"/>
    </row>
    <row r="109" spans="1:7" ht="12" customHeight="1">
      <c r="A109" s="656"/>
      <c r="B109" s="657"/>
      <c r="C109" s="658"/>
      <c r="D109" s="680"/>
      <c r="E109" s="659"/>
      <c r="F109" s="659"/>
      <c r="G109" s="81"/>
    </row>
    <row r="110" spans="1:7" ht="286.5" customHeight="1">
      <c r="A110" s="656" t="s">
        <v>1540</v>
      </c>
      <c r="B110" s="657" t="s">
        <v>1802</v>
      </c>
      <c r="C110" s="658" t="s">
        <v>109</v>
      </c>
      <c r="D110" s="680">
        <v>1</v>
      </c>
      <c r="E110" s="659">
        <v>0</v>
      </c>
      <c r="F110" s="659">
        <f t="shared" si="2"/>
        <v>0</v>
      </c>
      <c r="G110" s="81"/>
    </row>
    <row r="111" spans="1:7" ht="12" customHeight="1">
      <c r="A111" s="656"/>
      <c r="B111" s="657"/>
      <c r="C111" s="658"/>
      <c r="D111" s="680"/>
      <c r="E111" s="659"/>
      <c r="F111" s="659"/>
      <c r="G111" s="81"/>
    </row>
    <row r="112" spans="1:7" ht="24.75" customHeight="1">
      <c r="A112" s="656" t="s">
        <v>1694</v>
      </c>
      <c r="B112" s="657" t="s">
        <v>1695</v>
      </c>
      <c r="C112" s="658" t="s">
        <v>109</v>
      </c>
      <c r="D112" s="680">
        <v>1</v>
      </c>
      <c r="E112" s="659">
        <v>0</v>
      </c>
      <c r="F112" s="659">
        <f t="shared" si="2"/>
        <v>0</v>
      </c>
      <c r="G112" s="81"/>
    </row>
    <row r="113" spans="1:7" ht="12" customHeight="1">
      <c r="A113" s="656"/>
      <c r="B113" s="657"/>
      <c r="C113" s="658"/>
      <c r="D113" s="680"/>
      <c r="E113" s="659"/>
      <c r="F113" s="659"/>
      <c r="G113" s="81"/>
    </row>
    <row r="114" spans="1:7" ht="12" customHeight="1">
      <c r="A114" s="695" t="s">
        <v>1541</v>
      </c>
      <c r="B114" s="696" t="s">
        <v>1542</v>
      </c>
      <c r="C114" s="658"/>
      <c r="D114" s="680"/>
      <c r="E114" s="659"/>
      <c r="F114" s="659"/>
      <c r="G114" s="81"/>
    </row>
    <row r="115" spans="1:7" ht="12" customHeight="1">
      <c r="A115" s="656"/>
      <c r="B115" s="657"/>
      <c r="C115" s="658"/>
      <c r="D115" s="680"/>
      <c r="E115" s="659"/>
      <c r="F115" s="659"/>
      <c r="G115" s="81"/>
    </row>
    <row r="116" spans="1:7" ht="156" customHeight="1">
      <c r="A116" s="656" t="s">
        <v>1543</v>
      </c>
      <c r="B116" s="657" t="s">
        <v>1803</v>
      </c>
      <c r="C116" s="658" t="s">
        <v>109</v>
      </c>
      <c r="D116" s="680">
        <v>2</v>
      </c>
      <c r="E116" s="659">
        <v>0</v>
      </c>
      <c r="F116" s="659">
        <f t="shared" si="2"/>
        <v>0</v>
      </c>
      <c r="G116" s="81"/>
    </row>
    <row r="117" spans="1:7" ht="12" customHeight="1">
      <c r="A117" s="656"/>
      <c r="B117" s="657"/>
      <c r="C117" s="658"/>
      <c r="D117" s="680"/>
      <c r="E117" s="659"/>
      <c r="F117" s="659"/>
      <c r="G117" s="81"/>
    </row>
    <row r="118" spans="1:7" ht="154.5" customHeight="1">
      <c r="A118" s="656" t="s">
        <v>1544</v>
      </c>
      <c r="B118" s="657" t="s">
        <v>1804</v>
      </c>
      <c r="C118" s="658" t="s">
        <v>109</v>
      </c>
      <c r="D118" s="680">
        <v>3</v>
      </c>
      <c r="E118" s="659">
        <v>0</v>
      </c>
      <c r="F118" s="659">
        <f t="shared" si="2"/>
        <v>0</v>
      </c>
      <c r="G118" s="81"/>
    </row>
    <row r="119" spans="1:7" ht="12" customHeight="1">
      <c r="A119" s="656"/>
      <c r="B119" s="657"/>
      <c r="C119" s="658"/>
      <c r="D119" s="680"/>
      <c r="E119" s="659"/>
      <c r="F119" s="659"/>
      <c r="G119" s="81"/>
    </row>
    <row r="120" spans="1:7" ht="156" customHeight="1">
      <c r="A120" s="656" t="s">
        <v>1545</v>
      </c>
      <c r="B120" s="657" t="s">
        <v>1805</v>
      </c>
      <c r="C120" s="658" t="s">
        <v>109</v>
      </c>
      <c r="D120" s="680">
        <v>1</v>
      </c>
      <c r="E120" s="659">
        <v>0</v>
      </c>
      <c r="F120" s="659">
        <f t="shared" si="2"/>
        <v>0</v>
      </c>
      <c r="G120" s="81"/>
    </row>
    <row r="121" spans="1:7" ht="12" customHeight="1">
      <c r="A121" s="656"/>
      <c r="B121" s="657"/>
      <c r="C121" s="658"/>
      <c r="D121" s="680"/>
      <c r="E121" s="659"/>
      <c r="F121" s="659"/>
      <c r="G121" s="81"/>
    </row>
    <row r="122" spans="1:7" ht="158.25" customHeight="1">
      <c r="A122" s="656" t="s">
        <v>1546</v>
      </c>
      <c r="B122" s="657" t="s">
        <v>1806</v>
      </c>
      <c r="C122" s="658" t="s">
        <v>109</v>
      </c>
      <c r="D122" s="680">
        <v>1</v>
      </c>
      <c r="E122" s="659">
        <v>0</v>
      </c>
      <c r="F122" s="659">
        <f t="shared" si="2"/>
        <v>0</v>
      </c>
      <c r="G122" s="81"/>
    </row>
    <row r="123" spans="1:7" ht="12" customHeight="1">
      <c r="A123" s="656"/>
      <c r="B123" s="657"/>
      <c r="C123" s="658"/>
      <c r="D123" s="680"/>
      <c r="E123" s="659"/>
      <c r="F123" s="659"/>
      <c r="G123" s="81"/>
    </row>
    <row r="124" spans="1:7" ht="193.5" customHeight="1">
      <c r="A124" s="656" t="s">
        <v>1547</v>
      </c>
      <c r="B124" s="657" t="s">
        <v>1807</v>
      </c>
      <c r="C124" s="658" t="s">
        <v>109</v>
      </c>
      <c r="D124" s="680">
        <v>1</v>
      </c>
      <c r="E124" s="659">
        <v>0</v>
      </c>
      <c r="F124" s="659">
        <f t="shared" si="2"/>
        <v>0</v>
      </c>
      <c r="G124" s="81"/>
    </row>
    <row r="125" spans="1:7" ht="12" customHeight="1">
      <c r="A125" s="656"/>
      <c r="B125" s="657"/>
      <c r="C125" s="658"/>
      <c r="D125" s="680"/>
      <c r="E125" s="659"/>
      <c r="F125" s="659"/>
      <c r="G125" s="81"/>
    </row>
    <row r="126" spans="1:7" ht="196.5" customHeight="1">
      <c r="A126" s="656" t="s">
        <v>1549</v>
      </c>
      <c r="B126" s="657" t="s">
        <v>1808</v>
      </c>
      <c r="C126" s="658" t="s">
        <v>109</v>
      </c>
      <c r="D126" s="680">
        <v>1</v>
      </c>
      <c r="E126" s="659">
        <v>0</v>
      </c>
      <c r="F126" s="659">
        <f t="shared" si="2"/>
        <v>0</v>
      </c>
      <c r="G126" s="81"/>
    </row>
    <row r="127" spans="1:7" ht="12" customHeight="1">
      <c r="A127" s="656"/>
      <c r="B127" s="657"/>
      <c r="C127" s="658"/>
      <c r="D127" s="680"/>
      <c r="E127" s="659"/>
      <c r="F127" s="659"/>
      <c r="G127" s="81"/>
    </row>
    <row r="128" spans="1:7" ht="12" customHeight="1">
      <c r="A128" s="695" t="s">
        <v>1550</v>
      </c>
      <c r="B128" s="696" t="s">
        <v>1551</v>
      </c>
      <c r="C128" s="658"/>
      <c r="D128" s="680"/>
      <c r="E128" s="659"/>
      <c r="F128" s="659"/>
      <c r="G128" s="81"/>
    </row>
    <row r="129" spans="1:7" ht="12" customHeight="1">
      <c r="A129" s="656"/>
      <c r="B129" s="657"/>
      <c r="C129" s="658"/>
      <c r="D129" s="680"/>
      <c r="E129" s="659"/>
      <c r="F129" s="659"/>
      <c r="G129" s="81"/>
    </row>
    <row r="130" spans="1:7" ht="109.5" customHeight="1">
      <c r="A130" s="656" t="s">
        <v>1552</v>
      </c>
      <c r="B130" s="657" t="s">
        <v>1809</v>
      </c>
      <c r="C130" s="658" t="s">
        <v>109</v>
      </c>
      <c r="D130" s="680">
        <v>1</v>
      </c>
      <c r="E130" s="659">
        <v>0</v>
      </c>
      <c r="F130" s="659">
        <f t="shared" si="2"/>
        <v>0</v>
      </c>
      <c r="G130" s="81"/>
    </row>
    <row r="131" spans="1:7" ht="12" customHeight="1">
      <c r="A131" s="656"/>
      <c r="B131" s="657"/>
      <c r="C131" s="658"/>
      <c r="D131" s="680"/>
      <c r="E131" s="659"/>
      <c r="F131" s="659"/>
      <c r="G131" s="81"/>
    </row>
    <row r="132" spans="1:7" ht="79.5" customHeight="1">
      <c r="A132" s="656" t="s">
        <v>1553</v>
      </c>
      <c r="B132" s="657" t="s">
        <v>1810</v>
      </c>
      <c r="C132" s="658" t="s">
        <v>109</v>
      </c>
      <c r="D132" s="680">
        <v>1</v>
      </c>
      <c r="E132" s="659">
        <v>0</v>
      </c>
      <c r="F132" s="659">
        <f t="shared" si="2"/>
        <v>0</v>
      </c>
      <c r="G132" s="81"/>
    </row>
    <row r="133" spans="1:7" ht="12" customHeight="1">
      <c r="A133" s="656"/>
      <c r="B133" s="657"/>
      <c r="C133" s="658"/>
      <c r="D133" s="680"/>
      <c r="E133" s="659"/>
      <c r="F133" s="659"/>
      <c r="G133" s="81"/>
    </row>
    <row r="134" spans="1:7" ht="93" customHeight="1">
      <c r="A134" s="656" t="s">
        <v>1554</v>
      </c>
      <c r="B134" s="657" t="s">
        <v>1811</v>
      </c>
      <c r="C134" s="658" t="s">
        <v>109</v>
      </c>
      <c r="D134" s="680">
        <v>1</v>
      </c>
      <c r="E134" s="659">
        <v>0</v>
      </c>
      <c r="F134" s="659">
        <f t="shared" si="2"/>
        <v>0</v>
      </c>
      <c r="G134" s="81"/>
    </row>
    <row r="135" spans="1:7" ht="12" customHeight="1">
      <c r="A135" s="656"/>
      <c r="B135" s="657"/>
      <c r="C135" s="658"/>
      <c r="D135" s="680"/>
      <c r="E135" s="659"/>
      <c r="F135" s="659"/>
      <c r="G135" s="81"/>
    </row>
    <row r="136" spans="1:7" ht="90.75" customHeight="1">
      <c r="A136" s="656" t="s">
        <v>1555</v>
      </c>
      <c r="B136" s="657" t="s">
        <v>1812</v>
      </c>
      <c r="C136" s="658" t="s">
        <v>109</v>
      </c>
      <c r="D136" s="680">
        <v>1</v>
      </c>
      <c r="E136" s="659">
        <v>0</v>
      </c>
      <c r="F136" s="659">
        <f t="shared" si="2"/>
        <v>0</v>
      </c>
      <c r="G136" s="81"/>
    </row>
    <row r="137" spans="1:7" ht="12" customHeight="1">
      <c r="A137" s="656"/>
      <c r="B137" s="657"/>
      <c r="C137" s="658"/>
      <c r="D137" s="680"/>
      <c r="E137" s="659"/>
      <c r="F137" s="659"/>
      <c r="G137" s="81"/>
    </row>
    <row r="138" spans="1:7" ht="38.25" customHeight="1">
      <c r="A138" s="656" t="s">
        <v>1556</v>
      </c>
      <c r="B138" s="657" t="s">
        <v>1538</v>
      </c>
      <c r="C138" s="658" t="s">
        <v>109</v>
      </c>
      <c r="D138" s="680">
        <v>1</v>
      </c>
      <c r="E138" s="659">
        <v>0</v>
      </c>
      <c r="F138" s="659">
        <f t="shared" si="2"/>
        <v>0</v>
      </c>
      <c r="G138" s="81"/>
    </row>
    <row r="139" spans="1:7" ht="12" customHeight="1">
      <c r="A139" s="656"/>
      <c r="B139" s="657"/>
      <c r="C139" s="658"/>
      <c r="D139" s="680"/>
      <c r="E139" s="659"/>
      <c r="F139" s="659"/>
      <c r="G139" s="81"/>
    </row>
    <row r="140" spans="1:7" ht="120" customHeight="1">
      <c r="A140" s="656" t="s">
        <v>1548</v>
      </c>
      <c r="B140" s="657" t="s">
        <v>1813</v>
      </c>
      <c r="C140" s="658" t="s">
        <v>109</v>
      </c>
      <c r="D140" s="680">
        <v>1</v>
      </c>
      <c r="E140" s="659">
        <v>0</v>
      </c>
      <c r="F140" s="659">
        <f t="shared" si="2"/>
        <v>0</v>
      </c>
      <c r="G140" s="81"/>
    </row>
    <row r="141" spans="1:7" ht="12" customHeight="1">
      <c r="A141" s="656"/>
      <c r="B141" s="657"/>
      <c r="C141" s="658"/>
      <c r="D141" s="680"/>
      <c r="E141" s="659"/>
      <c r="F141" s="659"/>
      <c r="G141" s="81"/>
    </row>
    <row r="142" spans="1:7" ht="80.25" customHeight="1">
      <c r="A142" s="656" t="s">
        <v>1557</v>
      </c>
      <c r="B142" s="657" t="s">
        <v>1814</v>
      </c>
      <c r="C142" s="658" t="s">
        <v>109</v>
      </c>
      <c r="D142" s="680">
        <v>1</v>
      </c>
      <c r="E142" s="659">
        <v>0</v>
      </c>
      <c r="F142" s="659">
        <f t="shared" si="2"/>
        <v>0</v>
      </c>
      <c r="G142" s="81"/>
    </row>
    <row r="143" spans="1:7" ht="12" customHeight="1">
      <c r="A143" s="656"/>
      <c r="B143" s="657"/>
      <c r="C143" s="658"/>
      <c r="D143" s="680"/>
      <c r="E143" s="659"/>
      <c r="F143" s="659"/>
      <c r="G143" s="81"/>
    </row>
    <row r="144" spans="1:7" ht="92.25" customHeight="1">
      <c r="A144" s="656" t="s">
        <v>1558</v>
      </c>
      <c r="B144" s="657" t="s">
        <v>1811</v>
      </c>
      <c r="C144" s="658" t="s">
        <v>109</v>
      </c>
      <c r="D144" s="680">
        <v>1</v>
      </c>
      <c r="E144" s="659">
        <v>0</v>
      </c>
      <c r="F144" s="659">
        <f t="shared" si="2"/>
        <v>0</v>
      </c>
      <c r="G144" s="81"/>
    </row>
    <row r="145" spans="1:7" ht="12" customHeight="1">
      <c r="A145" s="656"/>
      <c r="B145" s="657"/>
      <c r="C145" s="658"/>
      <c r="D145" s="680"/>
      <c r="E145" s="659"/>
      <c r="F145" s="659"/>
      <c r="G145" s="81"/>
    </row>
    <row r="146" spans="1:7" ht="93.75" customHeight="1">
      <c r="A146" s="656" t="s">
        <v>1559</v>
      </c>
      <c r="B146" s="657" t="s">
        <v>1812</v>
      </c>
      <c r="C146" s="658" t="s">
        <v>109</v>
      </c>
      <c r="D146" s="680">
        <v>1</v>
      </c>
      <c r="E146" s="659">
        <v>0</v>
      </c>
      <c r="F146" s="659">
        <f t="shared" ref="F146:F203" si="3">E146*D146</f>
        <v>0</v>
      </c>
      <c r="G146" s="81"/>
    </row>
    <row r="147" spans="1:7" ht="12" customHeight="1">
      <c r="A147" s="656"/>
      <c r="B147" s="657"/>
      <c r="C147" s="658"/>
      <c r="D147" s="680"/>
      <c r="E147" s="659"/>
      <c r="F147" s="659"/>
      <c r="G147" s="81"/>
    </row>
    <row r="148" spans="1:7" ht="90.75" customHeight="1">
      <c r="A148" s="656" t="s">
        <v>1560</v>
      </c>
      <c r="B148" s="657" t="s">
        <v>1801</v>
      </c>
      <c r="C148" s="658" t="s">
        <v>109</v>
      </c>
      <c r="D148" s="680">
        <v>1</v>
      </c>
      <c r="E148" s="659">
        <v>0</v>
      </c>
      <c r="F148" s="659">
        <f t="shared" si="3"/>
        <v>0</v>
      </c>
      <c r="G148" s="81"/>
    </row>
    <row r="149" spans="1:7" ht="12" customHeight="1">
      <c r="A149" s="656"/>
      <c r="B149" s="657"/>
      <c r="C149" s="658"/>
      <c r="D149" s="680"/>
      <c r="E149" s="659"/>
      <c r="F149" s="659"/>
      <c r="G149" s="81"/>
    </row>
    <row r="150" spans="1:7" ht="24.75" customHeight="1">
      <c r="A150" s="656" t="s">
        <v>1561</v>
      </c>
      <c r="B150" s="657" t="s">
        <v>1562</v>
      </c>
      <c r="C150" s="658" t="s">
        <v>109</v>
      </c>
      <c r="D150" s="680">
        <v>1</v>
      </c>
      <c r="E150" s="659">
        <v>0</v>
      </c>
      <c r="F150" s="659">
        <f t="shared" si="3"/>
        <v>0</v>
      </c>
      <c r="G150" s="81"/>
    </row>
    <row r="151" spans="1:7" ht="12" customHeight="1">
      <c r="A151" s="656"/>
      <c r="B151" s="657"/>
      <c r="C151" s="658"/>
      <c r="D151" s="680"/>
      <c r="E151" s="659"/>
      <c r="F151" s="659"/>
      <c r="G151" s="81"/>
    </row>
    <row r="152" spans="1:7" ht="26.25" customHeight="1">
      <c r="A152" s="656" t="s">
        <v>1563</v>
      </c>
      <c r="B152" s="657" t="s">
        <v>1564</v>
      </c>
      <c r="C152" s="658" t="s">
        <v>109</v>
      </c>
      <c r="D152" s="680">
        <v>1</v>
      </c>
      <c r="E152" s="659">
        <v>0</v>
      </c>
      <c r="F152" s="659">
        <f t="shared" si="3"/>
        <v>0</v>
      </c>
      <c r="G152" s="81"/>
    </row>
    <row r="153" spans="1:7" ht="12" customHeight="1">
      <c r="A153" s="656"/>
      <c r="B153" s="657"/>
      <c r="C153" s="658"/>
      <c r="D153" s="680"/>
      <c r="E153" s="659"/>
      <c r="F153" s="659"/>
      <c r="G153" s="81"/>
    </row>
    <row r="154" spans="1:7" ht="26.25" customHeight="1">
      <c r="A154" s="656" t="s">
        <v>1565</v>
      </c>
      <c r="B154" s="657" t="s">
        <v>1566</v>
      </c>
      <c r="C154" s="658" t="s">
        <v>109</v>
      </c>
      <c r="D154" s="680">
        <v>1</v>
      </c>
      <c r="E154" s="659">
        <v>0</v>
      </c>
      <c r="F154" s="659">
        <f t="shared" si="3"/>
        <v>0</v>
      </c>
      <c r="G154" s="81"/>
    </row>
    <row r="155" spans="1:7" ht="12" customHeight="1">
      <c r="A155" s="656"/>
      <c r="B155" s="657"/>
      <c r="C155" s="658"/>
      <c r="D155" s="680"/>
      <c r="E155" s="659"/>
      <c r="F155" s="659"/>
      <c r="G155" s="81"/>
    </row>
    <row r="156" spans="1:7" ht="12" customHeight="1">
      <c r="A156" s="695" t="s">
        <v>1567</v>
      </c>
      <c r="B156" s="696" t="s">
        <v>1568</v>
      </c>
      <c r="C156" s="658"/>
      <c r="D156" s="680"/>
      <c r="E156" s="659"/>
      <c r="F156" s="659"/>
      <c r="G156" s="81"/>
    </row>
    <row r="157" spans="1:7" ht="12" customHeight="1">
      <c r="A157" s="656"/>
      <c r="B157" s="657"/>
      <c r="C157" s="658"/>
      <c r="D157" s="680"/>
      <c r="E157" s="659"/>
      <c r="F157" s="659"/>
      <c r="G157" s="81"/>
    </row>
    <row r="158" spans="1:7" ht="66.75" customHeight="1">
      <c r="A158" s="707" t="s">
        <v>1569</v>
      </c>
      <c r="B158" s="708" t="s">
        <v>1815</v>
      </c>
      <c r="C158" s="704" t="s">
        <v>109</v>
      </c>
      <c r="D158" s="705">
        <v>0</v>
      </c>
      <c r="E158" s="659"/>
      <c r="F158" s="659">
        <f t="shared" si="3"/>
        <v>0</v>
      </c>
      <c r="G158" s="81"/>
    </row>
    <row r="159" spans="1:7" ht="12" customHeight="1">
      <c r="A159" s="656"/>
      <c r="B159" s="657"/>
      <c r="C159" s="658"/>
      <c r="D159" s="680"/>
      <c r="E159" s="659"/>
      <c r="F159" s="659"/>
      <c r="G159" s="81"/>
    </row>
    <row r="160" spans="1:7" ht="399.75" customHeight="1">
      <c r="A160" s="656" t="s">
        <v>1570</v>
      </c>
      <c r="B160" s="657" t="s">
        <v>1816</v>
      </c>
      <c r="C160" s="658" t="s">
        <v>109</v>
      </c>
      <c r="D160" s="680">
        <v>1</v>
      </c>
      <c r="E160" s="659">
        <v>0</v>
      </c>
      <c r="F160" s="659">
        <f t="shared" si="3"/>
        <v>0</v>
      </c>
      <c r="G160" s="81"/>
    </row>
    <row r="161" spans="1:7" ht="108" customHeight="1">
      <c r="A161" s="656"/>
      <c r="B161" s="657" t="s">
        <v>1817</v>
      </c>
      <c r="C161" s="658"/>
      <c r="D161" s="680"/>
      <c r="E161" s="659"/>
      <c r="F161" s="659"/>
      <c r="G161" s="81"/>
    </row>
    <row r="162" spans="1:7" ht="12" customHeight="1">
      <c r="A162" s="656"/>
      <c r="B162" s="657"/>
      <c r="C162" s="658"/>
      <c r="D162" s="680"/>
      <c r="E162" s="659"/>
      <c r="F162" s="659"/>
      <c r="G162" s="81"/>
    </row>
    <row r="163" spans="1:7" ht="33" customHeight="1">
      <c r="A163" s="656" t="s">
        <v>1571</v>
      </c>
      <c r="B163" s="657" t="s">
        <v>1818</v>
      </c>
      <c r="C163" s="658" t="s">
        <v>109</v>
      </c>
      <c r="D163" s="680">
        <v>8</v>
      </c>
      <c r="E163" s="659">
        <v>0</v>
      </c>
      <c r="F163" s="659">
        <f t="shared" si="3"/>
        <v>0</v>
      </c>
      <c r="G163" s="81"/>
    </row>
    <row r="164" spans="1:7" ht="12" customHeight="1">
      <c r="A164" s="656"/>
      <c r="B164" s="657"/>
      <c r="C164" s="658"/>
      <c r="D164" s="680"/>
      <c r="E164" s="659"/>
      <c r="F164" s="659"/>
      <c r="G164" s="81"/>
    </row>
    <row r="165" spans="1:7" ht="29.25" customHeight="1">
      <c r="A165" s="656" t="s">
        <v>1572</v>
      </c>
      <c r="B165" s="657" t="s">
        <v>1819</v>
      </c>
      <c r="C165" s="658" t="s">
        <v>109</v>
      </c>
      <c r="D165" s="680">
        <v>2</v>
      </c>
      <c r="E165" s="659">
        <v>0</v>
      </c>
      <c r="F165" s="659">
        <f t="shared" si="3"/>
        <v>0</v>
      </c>
      <c r="G165" s="81"/>
    </row>
    <row r="166" spans="1:7" ht="12" customHeight="1">
      <c r="A166" s="656"/>
      <c r="B166" s="657"/>
      <c r="C166" s="658"/>
      <c r="D166" s="680"/>
      <c r="E166" s="659"/>
      <c r="F166" s="659"/>
      <c r="G166" s="81"/>
    </row>
    <row r="167" spans="1:7" ht="29.25" customHeight="1">
      <c r="A167" s="656" t="s">
        <v>1573</v>
      </c>
      <c r="B167" s="657" t="s">
        <v>1820</v>
      </c>
      <c r="C167" s="658" t="s">
        <v>109</v>
      </c>
      <c r="D167" s="680">
        <v>2</v>
      </c>
      <c r="E167" s="659">
        <v>0</v>
      </c>
      <c r="F167" s="659">
        <f t="shared" si="3"/>
        <v>0</v>
      </c>
      <c r="G167" s="81"/>
    </row>
    <row r="168" spans="1:7" ht="12" customHeight="1">
      <c r="A168" s="656"/>
      <c r="B168" s="657"/>
      <c r="C168" s="658"/>
      <c r="D168" s="680"/>
      <c r="E168" s="659"/>
      <c r="F168" s="659"/>
      <c r="G168" s="81"/>
    </row>
    <row r="169" spans="1:7" ht="29.25" customHeight="1">
      <c r="A169" s="656" t="s">
        <v>1574</v>
      </c>
      <c r="B169" s="657" t="s">
        <v>1821</v>
      </c>
      <c r="C169" s="658" t="s">
        <v>109</v>
      </c>
      <c r="D169" s="680">
        <v>10</v>
      </c>
      <c r="E169" s="659">
        <v>0</v>
      </c>
      <c r="F169" s="659">
        <f t="shared" si="3"/>
        <v>0</v>
      </c>
      <c r="G169" s="81"/>
    </row>
    <row r="170" spans="1:7" ht="12" customHeight="1">
      <c r="A170" s="656"/>
      <c r="B170" s="657"/>
      <c r="C170" s="658"/>
      <c r="D170" s="680"/>
      <c r="E170" s="659"/>
      <c r="F170" s="659"/>
      <c r="G170" s="81"/>
    </row>
    <row r="171" spans="1:7" ht="145.5" customHeight="1">
      <c r="A171" s="656" t="s">
        <v>1575</v>
      </c>
      <c r="B171" s="657" t="s">
        <v>1822</v>
      </c>
      <c r="C171" s="658" t="s">
        <v>109</v>
      </c>
      <c r="D171" s="680">
        <v>1</v>
      </c>
      <c r="E171" s="659">
        <v>0</v>
      </c>
      <c r="F171" s="659">
        <f t="shared" si="3"/>
        <v>0</v>
      </c>
      <c r="G171" s="81"/>
    </row>
    <row r="172" spans="1:7" ht="12" customHeight="1">
      <c r="A172" s="656"/>
      <c r="B172" s="657"/>
      <c r="C172" s="658"/>
      <c r="D172" s="680"/>
      <c r="E172" s="659"/>
      <c r="F172" s="659"/>
      <c r="G172" s="81"/>
    </row>
    <row r="173" spans="1:7" ht="129.75" customHeight="1">
      <c r="A173" s="656" t="s">
        <v>1576</v>
      </c>
      <c r="B173" s="657" t="s">
        <v>1823</v>
      </c>
      <c r="C173" s="658" t="s">
        <v>109</v>
      </c>
      <c r="D173" s="680">
        <v>1</v>
      </c>
      <c r="E173" s="659">
        <v>0</v>
      </c>
      <c r="F173" s="659">
        <f t="shared" si="3"/>
        <v>0</v>
      </c>
      <c r="G173" s="81"/>
    </row>
    <row r="174" spans="1:7" ht="12" customHeight="1">
      <c r="A174" s="656"/>
      <c r="B174" s="657"/>
      <c r="C174" s="658"/>
      <c r="D174" s="680"/>
      <c r="E174" s="659"/>
      <c r="F174" s="659"/>
      <c r="G174" s="81"/>
    </row>
    <row r="175" spans="1:7" ht="121.5" customHeight="1">
      <c r="A175" s="656" t="s">
        <v>1577</v>
      </c>
      <c r="B175" s="657" t="s">
        <v>1824</v>
      </c>
      <c r="C175" s="658" t="s">
        <v>109</v>
      </c>
      <c r="D175" s="680">
        <v>1</v>
      </c>
      <c r="E175" s="659">
        <v>0</v>
      </c>
      <c r="F175" s="659">
        <f t="shared" si="3"/>
        <v>0</v>
      </c>
      <c r="G175" s="81"/>
    </row>
    <row r="176" spans="1:7" ht="12" customHeight="1">
      <c r="A176" s="656"/>
      <c r="B176" s="657"/>
      <c r="C176" s="658"/>
      <c r="D176" s="680"/>
      <c r="E176" s="659"/>
      <c r="F176" s="659"/>
      <c r="G176" s="81"/>
    </row>
    <row r="177" spans="1:7" ht="27" customHeight="1">
      <c r="A177" s="656" t="s">
        <v>1578</v>
      </c>
      <c r="B177" s="657" t="s">
        <v>1579</v>
      </c>
      <c r="C177" s="658" t="s">
        <v>109</v>
      </c>
      <c r="D177" s="680">
        <v>2</v>
      </c>
      <c r="E177" s="659">
        <v>0</v>
      </c>
      <c r="F177" s="659">
        <f t="shared" si="3"/>
        <v>0</v>
      </c>
      <c r="G177" s="81"/>
    </row>
    <row r="178" spans="1:7" ht="12" customHeight="1">
      <c r="A178" s="656"/>
      <c r="B178" s="657"/>
      <c r="C178" s="658"/>
      <c r="D178" s="680"/>
      <c r="E178" s="659"/>
      <c r="F178" s="659"/>
      <c r="G178" s="81"/>
    </row>
    <row r="179" spans="1:7" ht="42" customHeight="1">
      <c r="A179" s="656" t="s">
        <v>1580</v>
      </c>
      <c r="B179" s="657" t="s">
        <v>1581</v>
      </c>
      <c r="C179" s="658" t="s">
        <v>109</v>
      </c>
      <c r="D179" s="680">
        <v>1</v>
      </c>
      <c r="E179" s="659">
        <v>0</v>
      </c>
      <c r="F179" s="659">
        <f t="shared" si="3"/>
        <v>0</v>
      </c>
      <c r="G179" s="81"/>
    </row>
    <row r="180" spans="1:7" ht="12" customHeight="1">
      <c r="A180" s="656"/>
      <c r="B180" s="657"/>
      <c r="C180" s="658"/>
      <c r="D180" s="680"/>
      <c r="E180" s="659"/>
      <c r="F180" s="659"/>
      <c r="G180" s="81"/>
    </row>
    <row r="181" spans="1:7" ht="41.25" customHeight="1">
      <c r="A181" s="656" t="s">
        <v>1582</v>
      </c>
      <c r="B181" s="657" t="s">
        <v>1583</v>
      </c>
      <c r="C181" s="658" t="s">
        <v>109</v>
      </c>
      <c r="D181" s="680">
        <v>2</v>
      </c>
      <c r="E181" s="659">
        <v>0</v>
      </c>
      <c r="F181" s="659">
        <f t="shared" si="3"/>
        <v>0</v>
      </c>
      <c r="G181" s="81"/>
    </row>
    <row r="182" spans="1:7" ht="12" customHeight="1">
      <c r="A182" s="656"/>
      <c r="B182" s="657"/>
      <c r="C182" s="658"/>
      <c r="D182" s="680"/>
      <c r="E182" s="659"/>
      <c r="F182" s="659"/>
      <c r="G182" s="81"/>
    </row>
    <row r="183" spans="1:7" ht="25.5" customHeight="1">
      <c r="A183" s="656" t="s">
        <v>1584</v>
      </c>
      <c r="B183" s="657" t="s">
        <v>1585</v>
      </c>
      <c r="C183" s="658" t="s">
        <v>109</v>
      </c>
      <c r="D183" s="680">
        <v>1</v>
      </c>
      <c r="E183" s="659">
        <v>0</v>
      </c>
      <c r="F183" s="659">
        <f t="shared" si="3"/>
        <v>0</v>
      </c>
      <c r="G183" s="81"/>
    </row>
    <row r="184" spans="1:7" ht="12" customHeight="1">
      <c r="A184" s="656"/>
      <c r="B184" s="657"/>
      <c r="C184" s="658"/>
      <c r="D184" s="680"/>
      <c r="E184" s="659"/>
      <c r="F184" s="659"/>
      <c r="G184" s="81"/>
    </row>
    <row r="185" spans="1:7" ht="90" customHeight="1">
      <c r="A185" s="656" t="s">
        <v>1586</v>
      </c>
      <c r="B185" s="657" t="s">
        <v>1825</v>
      </c>
      <c r="C185" s="658" t="s">
        <v>109</v>
      </c>
      <c r="D185" s="680">
        <v>1</v>
      </c>
      <c r="E185" s="659">
        <v>0</v>
      </c>
      <c r="F185" s="659">
        <f t="shared" si="3"/>
        <v>0</v>
      </c>
      <c r="G185" s="81"/>
    </row>
    <row r="186" spans="1:7" ht="12" customHeight="1">
      <c r="A186" s="656"/>
      <c r="B186" s="657"/>
      <c r="C186" s="658"/>
      <c r="D186" s="680"/>
      <c r="E186" s="659"/>
      <c r="F186" s="659"/>
      <c r="G186" s="81"/>
    </row>
    <row r="187" spans="1:7" ht="90.75" customHeight="1">
      <c r="A187" s="656" t="s">
        <v>1587</v>
      </c>
      <c r="B187" s="657" t="s">
        <v>1826</v>
      </c>
      <c r="C187" s="658" t="s">
        <v>109</v>
      </c>
      <c r="D187" s="680">
        <v>2</v>
      </c>
      <c r="E187" s="659">
        <v>0</v>
      </c>
      <c r="F187" s="659">
        <f t="shared" si="3"/>
        <v>0</v>
      </c>
      <c r="G187" s="81"/>
    </row>
    <row r="188" spans="1:7" ht="12" customHeight="1">
      <c r="A188" s="656"/>
      <c r="B188" s="657"/>
      <c r="C188" s="658"/>
      <c r="D188" s="680"/>
      <c r="E188" s="659"/>
      <c r="F188" s="659"/>
      <c r="G188" s="81"/>
    </row>
    <row r="189" spans="1:7" ht="91.5" customHeight="1">
      <c r="A189" s="707" t="s">
        <v>1588</v>
      </c>
      <c r="B189" s="708" t="s">
        <v>1589</v>
      </c>
      <c r="C189" s="704" t="s">
        <v>109</v>
      </c>
      <c r="D189" s="705">
        <v>0</v>
      </c>
      <c r="E189" s="706"/>
      <c r="F189" s="706">
        <f t="shared" si="3"/>
        <v>0</v>
      </c>
      <c r="G189" s="81"/>
    </row>
    <row r="190" spans="1:7" ht="12" customHeight="1">
      <c r="A190" s="656"/>
      <c r="B190" s="657"/>
      <c r="C190" s="658"/>
      <c r="D190" s="680"/>
      <c r="E190" s="659"/>
      <c r="F190" s="659"/>
      <c r="G190" s="81"/>
    </row>
    <row r="191" spans="1:7" ht="93.75" customHeight="1">
      <c r="A191" s="707" t="s">
        <v>1590</v>
      </c>
      <c r="B191" s="708" t="s">
        <v>1591</v>
      </c>
      <c r="C191" s="704" t="s">
        <v>109</v>
      </c>
      <c r="D191" s="705">
        <v>0</v>
      </c>
      <c r="E191" s="706"/>
      <c r="F191" s="706">
        <f t="shared" si="3"/>
        <v>0</v>
      </c>
      <c r="G191" s="81"/>
    </row>
    <row r="192" spans="1:7" ht="12" customHeight="1">
      <c r="A192" s="707"/>
      <c r="B192" s="708"/>
      <c r="C192" s="704"/>
      <c r="D192" s="705"/>
      <c r="E192" s="706"/>
      <c r="F192" s="706"/>
      <c r="G192" s="81"/>
    </row>
    <row r="193" spans="1:7" ht="91.5" customHeight="1">
      <c r="A193" s="707" t="s">
        <v>1592</v>
      </c>
      <c r="B193" s="708" t="s">
        <v>1593</v>
      </c>
      <c r="C193" s="704" t="s">
        <v>109</v>
      </c>
      <c r="D193" s="705">
        <v>0</v>
      </c>
      <c r="E193" s="706"/>
      <c r="F193" s="706">
        <f t="shared" si="3"/>
        <v>0</v>
      </c>
      <c r="G193" s="81"/>
    </row>
    <row r="194" spans="1:7" ht="12" customHeight="1">
      <c r="A194" s="656"/>
      <c r="B194" s="657"/>
      <c r="C194" s="658"/>
      <c r="D194" s="680"/>
      <c r="E194" s="659"/>
      <c r="F194" s="659"/>
      <c r="G194" s="81"/>
    </row>
    <row r="195" spans="1:7" ht="159" customHeight="1">
      <c r="A195" s="656" t="s">
        <v>1594</v>
      </c>
      <c r="B195" s="657" t="s">
        <v>1827</v>
      </c>
      <c r="C195" s="658" t="s">
        <v>109</v>
      </c>
      <c r="D195" s="680">
        <v>1</v>
      </c>
      <c r="E195" s="659">
        <v>0</v>
      </c>
      <c r="F195" s="659">
        <f t="shared" si="3"/>
        <v>0</v>
      </c>
      <c r="G195" s="81"/>
    </row>
    <row r="196" spans="1:7" ht="12" customHeight="1">
      <c r="A196" s="656"/>
      <c r="B196" s="657"/>
      <c r="C196" s="658"/>
      <c r="D196" s="680"/>
      <c r="E196" s="659"/>
      <c r="F196" s="659"/>
      <c r="G196" s="81"/>
    </row>
    <row r="197" spans="1:7" ht="402.75" customHeight="1">
      <c r="A197" s="656" t="s">
        <v>1595</v>
      </c>
      <c r="B197" s="657" t="s">
        <v>1828</v>
      </c>
      <c r="C197" s="658" t="s">
        <v>109</v>
      </c>
      <c r="D197" s="680">
        <v>1</v>
      </c>
      <c r="E197" s="659">
        <v>0</v>
      </c>
      <c r="F197" s="659">
        <f t="shared" si="3"/>
        <v>0</v>
      </c>
      <c r="G197" s="81"/>
    </row>
    <row r="198" spans="1:7" ht="12" customHeight="1">
      <c r="A198" s="656"/>
      <c r="B198" s="657"/>
      <c r="C198" s="658"/>
      <c r="D198" s="680"/>
      <c r="E198" s="659"/>
      <c r="F198" s="659"/>
      <c r="G198" s="81"/>
    </row>
    <row r="199" spans="1:7" ht="195.75" customHeight="1">
      <c r="A199" s="656" t="s">
        <v>1596</v>
      </c>
      <c r="B199" s="657" t="s">
        <v>1829</v>
      </c>
      <c r="C199" s="658" t="s">
        <v>109</v>
      </c>
      <c r="D199" s="680">
        <v>1</v>
      </c>
      <c r="E199" s="659">
        <v>0</v>
      </c>
      <c r="F199" s="659">
        <f t="shared" si="3"/>
        <v>0</v>
      </c>
      <c r="G199" s="81"/>
    </row>
    <row r="200" spans="1:7" ht="12" customHeight="1">
      <c r="A200" s="656"/>
      <c r="B200" s="657"/>
      <c r="C200" s="658"/>
      <c r="D200" s="680"/>
      <c r="E200" s="659"/>
      <c r="F200" s="659"/>
      <c r="G200" s="81"/>
    </row>
    <row r="201" spans="1:7" ht="146.25" customHeight="1">
      <c r="A201" s="656" t="s">
        <v>1597</v>
      </c>
      <c r="B201" s="657" t="s">
        <v>1830</v>
      </c>
      <c r="C201" s="658" t="s">
        <v>109</v>
      </c>
      <c r="D201" s="680">
        <v>1</v>
      </c>
      <c r="E201" s="659">
        <v>0</v>
      </c>
      <c r="F201" s="659">
        <f t="shared" si="3"/>
        <v>0</v>
      </c>
      <c r="G201" s="81"/>
    </row>
    <row r="202" spans="1:7" ht="12" customHeight="1">
      <c r="A202" s="656"/>
      <c r="B202" s="657"/>
      <c r="C202" s="658"/>
      <c r="D202" s="680"/>
      <c r="E202" s="659"/>
      <c r="F202" s="659"/>
      <c r="G202" s="81"/>
    </row>
    <row r="203" spans="1:7" ht="97.5" customHeight="1">
      <c r="A203" s="656" t="s">
        <v>1598</v>
      </c>
      <c r="B203" s="657" t="s">
        <v>1831</v>
      </c>
      <c r="C203" s="658" t="s">
        <v>109</v>
      </c>
      <c r="D203" s="680">
        <v>1</v>
      </c>
      <c r="E203" s="659">
        <v>0</v>
      </c>
      <c r="F203" s="659">
        <f t="shared" si="3"/>
        <v>0</v>
      </c>
      <c r="G203" s="81"/>
    </row>
    <row r="204" spans="1:7" ht="12" customHeight="1">
      <c r="A204" s="656"/>
      <c r="B204" s="657"/>
      <c r="C204" s="658"/>
      <c r="D204" s="680"/>
      <c r="E204" s="659"/>
      <c r="F204" s="659"/>
      <c r="G204" s="81"/>
    </row>
    <row r="205" spans="1:7" ht="12" customHeight="1">
      <c r="A205" s="695" t="s">
        <v>1599</v>
      </c>
      <c r="B205" s="696" t="s">
        <v>1600</v>
      </c>
      <c r="C205" s="658"/>
      <c r="D205" s="680"/>
      <c r="E205" s="659"/>
      <c r="F205" s="659"/>
      <c r="G205" s="81"/>
    </row>
    <row r="206" spans="1:7" ht="12" customHeight="1">
      <c r="A206" s="656"/>
      <c r="B206" s="657"/>
      <c r="C206" s="658"/>
      <c r="D206" s="680"/>
      <c r="E206" s="659"/>
      <c r="F206" s="659"/>
      <c r="G206" s="81"/>
    </row>
    <row r="207" spans="1:7" ht="27" customHeight="1">
      <c r="A207" s="707" t="s">
        <v>1601</v>
      </c>
      <c r="B207" s="708" t="s">
        <v>1602</v>
      </c>
      <c r="C207" s="704" t="s">
        <v>109</v>
      </c>
      <c r="D207" s="705">
        <v>0</v>
      </c>
      <c r="E207" s="659"/>
      <c r="F207" s="659">
        <f t="shared" ref="F207:F270" si="4">E207*D207</f>
        <v>0</v>
      </c>
      <c r="G207" s="81"/>
    </row>
    <row r="208" spans="1:7" ht="12" customHeight="1">
      <c r="A208" s="656"/>
      <c r="B208" s="657"/>
      <c r="C208" s="658"/>
      <c r="D208" s="680"/>
      <c r="E208" s="659"/>
      <c r="F208" s="659"/>
      <c r="G208" s="81"/>
    </row>
    <row r="209" spans="1:7" ht="131.25" customHeight="1">
      <c r="A209" s="656" t="s">
        <v>1603</v>
      </c>
      <c r="B209" s="657" t="s">
        <v>1832</v>
      </c>
      <c r="C209" s="658" t="s">
        <v>109</v>
      </c>
      <c r="D209" s="680">
        <v>1</v>
      </c>
      <c r="E209" s="659">
        <v>0</v>
      </c>
      <c r="F209" s="659">
        <f t="shared" si="4"/>
        <v>0</v>
      </c>
      <c r="G209" s="81"/>
    </row>
    <row r="210" spans="1:7" ht="12" customHeight="1">
      <c r="A210" s="656"/>
      <c r="B210" s="657"/>
      <c r="C210" s="658"/>
      <c r="D210" s="680"/>
      <c r="E210" s="659"/>
      <c r="F210" s="659"/>
      <c r="G210" s="81"/>
    </row>
    <row r="211" spans="1:7" ht="55.5" customHeight="1">
      <c r="A211" s="656" t="s">
        <v>1604</v>
      </c>
      <c r="B211" s="657" t="s">
        <v>1833</v>
      </c>
      <c r="C211" s="658" t="s">
        <v>109</v>
      </c>
      <c r="D211" s="680">
        <v>1</v>
      </c>
      <c r="E211" s="659">
        <v>0</v>
      </c>
      <c r="F211" s="659">
        <f t="shared" si="4"/>
        <v>0</v>
      </c>
      <c r="G211" s="81"/>
    </row>
    <row r="212" spans="1:7" ht="12" customHeight="1">
      <c r="A212" s="656"/>
      <c r="B212" s="657"/>
      <c r="C212" s="658"/>
      <c r="D212" s="680"/>
      <c r="E212" s="659"/>
      <c r="F212" s="659"/>
      <c r="G212" s="81"/>
    </row>
    <row r="213" spans="1:7" ht="118.5" customHeight="1">
      <c r="A213" s="656" t="s">
        <v>1605</v>
      </c>
      <c r="B213" s="657" t="s">
        <v>1824</v>
      </c>
      <c r="C213" s="658" t="s">
        <v>109</v>
      </c>
      <c r="D213" s="680">
        <v>1</v>
      </c>
      <c r="E213" s="659">
        <v>0</v>
      </c>
      <c r="F213" s="659">
        <f t="shared" si="4"/>
        <v>0</v>
      </c>
      <c r="G213" s="81"/>
    </row>
    <row r="214" spans="1:7" ht="12" customHeight="1">
      <c r="A214" s="656"/>
      <c r="B214" s="657"/>
      <c r="C214" s="658"/>
      <c r="D214" s="680"/>
      <c r="E214" s="659"/>
      <c r="F214" s="659"/>
      <c r="G214" s="81"/>
    </row>
    <row r="215" spans="1:7" ht="94.5" customHeight="1">
      <c r="A215" s="656" t="s">
        <v>1606</v>
      </c>
      <c r="B215" s="657" t="s">
        <v>1834</v>
      </c>
      <c r="C215" s="658" t="s">
        <v>109</v>
      </c>
      <c r="D215" s="680">
        <v>1</v>
      </c>
      <c r="E215" s="659">
        <v>0</v>
      </c>
      <c r="F215" s="659">
        <f t="shared" si="4"/>
        <v>0</v>
      </c>
      <c r="G215" s="81"/>
    </row>
    <row r="216" spans="1:7" ht="12" customHeight="1">
      <c r="A216" s="656"/>
      <c r="B216" s="657"/>
      <c r="C216" s="658"/>
      <c r="D216" s="680"/>
      <c r="E216" s="659"/>
      <c r="F216" s="659"/>
      <c r="G216" s="81"/>
    </row>
    <row r="217" spans="1:7" ht="338.25" customHeight="1">
      <c r="A217" s="656" t="s">
        <v>1607</v>
      </c>
      <c r="B217" s="657" t="s">
        <v>1835</v>
      </c>
      <c r="C217" s="658" t="s">
        <v>109</v>
      </c>
      <c r="D217" s="680">
        <v>1</v>
      </c>
      <c r="E217" s="659">
        <v>0</v>
      </c>
      <c r="F217" s="659">
        <f t="shared" si="4"/>
        <v>0</v>
      </c>
      <c r="G217" s="81"/>
    </row>
    <row r="218" spans="1:7" ht="12" customHeight="1">
      <c r="A218" s="656"/>
      <c r="B218" s="657"/>
      <c r="C218" s="658"/>
      <c r="D218" s="680"/>
      <c r="E218" s="659"/>
      <c r="F218" s="659"/>
      <c r="G218" s="81"/>
    </row>
    <row r="219" spans="1:7" ht="94.5" customHeight="1">
      <c r="A219" s="656" t="s">
        <v>1608</v>
      </c>
      <c r="B219" s="657" t="s">
        <v>1836</v>
      </c>
      <c r="C219" s="658" t="s">
        <v>109</v>
      </c>
      <c r="D219" s="680">
        <v>1</v>
      </c>
      <c r="E219" s="659">
        <v>0</v>
      </c>
      <c r="F219" s="659">
        <f t="shared" si="4"/>
        <v>0</v>
      </c>
      <c r="G219" s="81"/>
    </row>
    <row r="220" spans="1:7" ht="12" customHeight="1">
      <c r="A220" s="656"/>
      <c r="B220" s="657"/>
      <c r="C220" s="658"/>
      <c r="D220" s="680"/>
      <c r="E220" s="659"/>
      <c r="F220" s="659"/>
      <c r="G220" s="81"/>
    </row>
    <row r="221" spans="1:7" ht="122.25" customHeight="1">
      <c r="A221" s="656" t="s">
        <v>1609</v>
      </c>
      <c r="B221" s="657" t="s">
        <v>1837</v>
      </c>
      <c r="C221" s="658" t="s">
        <v>109</v>
      </c>
      <c r="D221" s="680">
        <v>1</v>
      </c>
      <c r="E221" s="659">
        <v>0</v>
      </c>
      <c r="F221" s="659">
        <f t="shared" si="4"/>
        <v>0</v>
      </c>
      <c r="G221" s="81"/>
    </row>
    <row r="222" spans="1:7" ht="12" customHeight="1">
      <c r="A222" s="656"/>
      <c r="B222" s="657"/>
      <c r="C222" s="658"/>
      <c r="D222" s="680"/>
      <c r="E222" s="659"/>
      <c r="F222" s="659"/>
      <c r="G222" s="81"/>
    </row>
    <row r="223" spans="1:7" ht="93.75" customHeight="1">
      <c r="A223" s="656" t="s">
        <v>1610</v>
      </c>
      <c r="B223" s="657" t="s">
        <v>1812</v>
      </c>
      <c r="C223" s="658" t="s">
        <v>109</v>
      </c>
      <c r="D223" s="680">
        <v>1</v>
      </c>
      <c r="E223" s="659">
        <v>0</v>
      </c>
      <c r="F223" s="659">
        <f t="shared" si="4"/>
        <v>0</v>
      </c>
      <c r="G223" s="81"/>
    </row>
    <row r="224" spans="1:7" ht="12" customHeight="1">
      <c r="A224" s="656"/>
      <c r="B224" s="657"/>
      <c r="C224" s="658"/>
      <c r="D224" s="680"/>
      <c r="E224" s="659"/>
      <c r="F224" s="659"/>
      <c r="G224" s="81"/>
    </row>
    <row r="225" spans="1:7" ht="64.5" customHeight="1">
      <c r="A225" s="656" t="s">
        <v>1611</v>
      </c>
      <c r="B225" s="657" t="s">
        <v>1838</v>
      </c>
      <c r="C225" s="658" t="s">
        <v>109</v>
      </c>
      <c r="D225" s="680">
        <v>1</v>
      </c>
      <c r="E225" s="659">
        <v>0</v>
      </c>
      <c r="F225" s="659">
        <f t="shared" si="4"/>
        <v>0</v>
      </c>
      <c r="G225" s="81"/>
    </row>
    <row r="226" spans="1:7" ht="12" customHeight="1">
      <c r="A226" s="656"/>
      <c r="B226" s="657"/>
      <c r="C226" s="658"/>
      <c r="D226" s="680"/>
      <c r="E226" s="659"/>
      <c r="F226" s="659"/>
      <c r="G226" s="81"/>
    </row>
    <row r="227" spans="1:7" ht="171.75" customHeight="1">
      <c r="A227" s="656" t="s">
        <v>1612</v>
      </c>
      <c r="B227" s="657" t="s">
        <v>1613</v>
      </c>
      <c r="C227" s="658" t="s">
        <v>109</v>
      </c>
      <c r="D227" s="680">
        <v>1</v>
      </c>
      <c r="E227" s="659">
        <v>0</v>
      </c>
      <c r="F227" s="659">
        <f t="shared" si="4"/>
        <v>0</v>
      </c>
      <c r="G227" s="81"/>
    </row>
    <row r="228" spans="1:7" ht="12" customHeight="1">
      <c r="A228" s="656"/>
      <c r="B228" s="657"/>
      <c r="C228" s="658"/>
      <c r="D228" s="680"/>
      <c r="E228" s="659"/>
      <c r="F228" s="659"/>
      <c r="G228" s="81"/>
    </row>
    <row r="229" spans="1:7" ht="24" customHeight="1">
      <c r="A229" s="656" t="s">
        <v>1614</v>
      </c>
      <c r="B229" s="657" t="s">
        <v>1696</v>
      </c>
      <c r="C229" s="658" t="s">
        <v>109</v>
      </c>
      <c r="D229" s="680">
        <v>1</v>
      </c>
      <c r="E229" s="659">
        <v>0</v>
      </c>
      <c r="F229" s="659">
        <f t="shared" si="4"/>
        <v>0</v>
      </c>
      <c r="G229" s="81"/>
    </row>
    <row r="230" spans="1:7" ht="12" customHeight="1">
      <c r="A230" s="656"/>
      <c r="B230" s="657"/>
      <c r="C230" s="658"/>
      <c r="D230" s="680"/>
      <c r="E230" s="659"/>
      <c r="F230" s="659"/>
      <c r="G230" s="81"/>
    </row>
    <row r="231" spans="1:7" ht="12" customHeight="1">
      <c r="A231" s="695" t="s">
        <v>1615</v>
      </c>
      <c r="B231" s="696" t="s">
        <v>1616</v>
      </c>
      <c r="C231" s="658"/>
      <c r="D231" s="680"/>
      <c r="E231" s="659"/>
      <c r="F231" s="659"/>
      <c r="G231" s="81"/>
    </row>
    <row r="232" spans="1:7" ht="12" customHeight="1">
      <c r="A232" s="656"/>
      <c r="B232" s="657"/>
      <c r="C232" s="658"/>
      <c r="D232" s="680"/>
      <c r="E232" s="659"/>
      <c r="F232" s="659"/>
      <c r="G232" s="81"/>
    </row>
    <row r="233" spans="1:7" ht="385.5" customHeight="1">
      <c r="A233" s="656" t="s">
        <v>1617</v>
      </c>
      <c r="B233" s="657" t="s">
        <v>1839</v>
      </c>
      <c r="C233" s="658" t="s">
        <v>109</v>
      </c>
      <c r="D233" s="680">
        <v>1</v>
      </c>
      <c r="E233" s="659">
        <v>0</v>
      </c>
      <c r="F233" s="659">
        <f t="shared" si="4"/>
        <v>0</v>
      </c>
      <c r="G233" s="81"/>
    </row>
    <row r="234" spans="1:7" ht="12" customHeight="1">
      <c r="A234" s="656"/>
      <c r="B234" s="657"/>
      <c r="C234" s="658"/>
      <c r="D234" s="680"/>
      <c r="E234" s="659"/>
      <c r="F234" s="659"/>
      <c r="G234" s="81"/>
    </row>
    <row r="235" spans="1:7" ht="409.5" customHeight="1">
      <c r="A235" s="656" t="s">
        <v>1618</v>
      </c>
      <c r="B235" s="657" t="s">
        <v>1840</v>
      </c>
      <c r="C235" s="658" t="s">
        <v>109</v>
      </c>
      <c r="D235" s="680">
        <v>1</v>
      </c>
      <c r="E235" s="659">
        <v>0</v>
      </c>
      <c r="F235" s="659">
        <f t="shared" si="4"/>
        <v>0</v>
      </c>
      <c r="G235" s="81"/>
    </row>
    <row r="236" spans="1:7" ht="180" customHeight="1">
      <c r="A236" s="656"/>
      <c r="B236" s="657" t="s">
        <v>1841</v>
      </c>
      <c r="C236" s="658"/>
      <c r="D236" s="680"/>
      <c r="E236" s="659"/>
      <c r="F236" s="659"/>
      <c r="G236" s="81"/>
    </row>
    <row r="237" spans="1:7" ht="12" customHeight="1">
      <c r="A237" s="656"/>
      <c r="B237" s="657"/>
      <c r="E237" s="659"/>
      <c r="F237" s="659"/>
      <c r="G237" s="81"/>
    </row>
    <row r="238" spans="1:7" ht="156" customHeight="1">
      <c r="A238" s="656" t="s">
        <v>1619</v>
      </c>
      <c r="B238" s="657" t="s">
        <v>1842</v>
      </c>
      <c r="C238" s="658" t="s">
        <v>109</v>
      </c>
      <c r="D238" s="680">
        <v>1</v>
      </c>
      <c r="E238" s="659">
        <v>0</v>
      </c>
      <c r="F238" s="659">
        <f t="shared" si="4"/>
        <v>0</v>
      </c>
      <c r="G238" s="81"/>
    </row>
    <row r="239" spans="1:7" ht="12" customHeight="1">
      <c r="A239" s="656"/>
      <c r="B239" s="657"/>
      <c r="C239" s="658"/>
      <c r="D239" s="680"/>
      <c r="E239" s="659"/>
      <c r="F239" s="659"/>
      <c r="G239" s="81"/>
    </row>
    <row r="240" spans="1:7" ht="93.75" customHeight="1">
      <c r="A240" s="656" t="s">
        <v>1620</v>
      </c>
      <c r="B240" s="657" t="s">
        <v>1812</v>
      </c>
      <c r="C240" s="658" t="s">
        <v>109</v>
      </c>
      <c r="D240" s="680">
        <v>1</v>
      </c>
      <c r="E240" s="659">
        <v>0</v>
      </c>
      <c r="F240" s="659">
        <f t="shared" si="4"/>
        <v>0</v>
      </c>
      <c r="G240" s="81"/>
    </row>
    <row r="241" spans="1:7" ht="12" customHeight="1">
      <c r="A241" s="656"/>
      <c r="B241" s="657"/>
      <c r="C241" s="658"/>
      <c r="D241" s="680"/>
      <c r="E241" s="659"/>
      <c r="F241" s="659"/>
      <c r="G241" s="81"/>
    </row>
    <row r="242" spans="1:7" ht="81" customHeight="1">
      <c r="A242" s="656" t="s">
        <v>1621</v>
      </c>
      <c r="B242" s="657" t="s">
        <v>1622</v>
      </c>
      <c r="C242" s="658" t="s">
        <v>109</v>
      </c>
      <c r="D242" s="680">
        <v>1</v>
      </c>
      <c r="E242" s="659">
        <v>0</v>
      </c>
      <c r="F242" s="659">
        <f t="shared" si="4"/>
        <v>0</v>
      </c>
      <c r="G242" s="81"/>
    </row>
    <row r="243" spans="1:7" ht="12" customHeight="1">
      <c r="A243" s="656"/>
      <c r="B243" s="657"/>
      <c r="C243" s="658"/>
      <c r="D243" s="680"/>
      <c r="E243" s="659"/>
      <c r="F243" s="659"/>
      <c r="G243" s="81"/>
    </row>
    <row r="244" spans="1:7" ht="12" customHeight="1">
      <c r="A244" s="695" t="s">
        <v>1623</v>
      </c>
      <c r="B244" s="696" t="s">
        <v>1624</v>
      </c>
      <c r="C244" s="658"/>
      <c r="D244" s="680"/>
      <c r="E244" s="659"/>
      <c r="F244" s="659"/>
      <c r="G244" s="81"/>
    </row>
    <row r="245" spans="1:7" ht="12" customHeight="1">
      <c r="A245" s="656"/>
      <c r="B245" s="657"/>
      <c r="C245" s="658"/>
      <c r="D245" s="680"/>
      <c r="E245" s="659"/>
      <c r="F245" s="659"/>
      <c r="G245" s="81"/>
    </row>
    <row r="246" spans="1:7" ht="41.25" customHeight="1">
      <c r="A246" s="656" t="s">
        <v>1625</v>
      </c>
      <c r="B246" s="657" t="s">
        <v>1538</v>
      </c>
      <c r="C246" s="658" t="s">
        <v>109</v>
      </c>
      <c r="D246" s="680">
        <v>2</v>
      </c>
      <c r="E246" s="659">
        <v>0</v>
      </c>
      <c r="F246" s="659">
        <f t="shared" si="4"/>
        <v>0</v>
      </c>
      <c r="G246" s="81"/>
    </row>
    <row r="247" spans="1:7" ht="12" customHeight="1">
      <c r="A247" s="656"/>
      <c r="B247" s="657"/>
      <c r="C247" s="658"/>
      <c r="D247" s="680"/>
      <c r="E247" s="659"/>
      <c r="F247" s="659"/>
      <c r="G247" s="81"/>
    </row>
    <row r="248" spans="1:7" ht="78.75" customHeight="1">
      <c r="A248" s="656" t="s">
        <v>1626</v>
      </c>
      <c r="B248" s="657" t="s">
        <v>1843</v>
      </c>
      <c r="C248" s="658" t="s">
        <v>109</v>
      </c>
      <c r="D248" s="680">
        <v>1</v>
      </c>
      <c r="E248" s="659">
        <v>0</v>
      </c>
      <c r="F248" s="659">
        <f t="shared" si="4"/>
        <v>0</v>
      </c>
      <c r="G248" s="81"/>
    </row>
    <row r="249" spans="1:7" ht="12" customHeight="1">
      <c r="A249" s="656"/>
      <c r="B249" s="657"/>
      <c r="C249" s="658"/>
      <c r="D249" s="680"/>
      <c r="E249" s="659"/>
      <c r="F249" s="659"/>
      <c r="G249" s="81"/>
    </row>
    <row r="250" spans="1:7" ht="27.75" customHeight="1">
      <c r="A250" s="656" t="s">
        <v>1627</v>
      </c>
      <c r="B250" s="657" t="s">
        <v>1628</v>
      </c>
      <c r="C250" s="658" t="s">
        <v>109</v>
      </c>
      <c r="D250" s="680">
        <v>1</v>
      </c>
      <c r="E250" s="659">
        <v>0</v>
      </c>
      <c r="F250" s="659">
        <f t="shared" si="4"/>
        <v>0</v>
      </c>
      <c r="G250" s="81"/>
    </row>
    <row r="251" spans="1:7" ht="12" customHeight="1">
      <c r="A251" s="656"/>
      <c r="B251" s="657"/>
      <c r="C251" s="658"/>
      <c r="D251" s="680"/>
      <c r="E251" s="659"/>
      <c r="F251" s="659"/>
      <c r="G251" s="81"/>
    </row>
    <row r="252" spans="1:7" ht="94.5" customHeight="1">
      <c r="A252" s="656" t="s">
        <v>1629</v>
      </c>
      <c r="B252" s="657" t="s">
        <v>1801</v>
      </c>
      <c r="C252" s="658" t="s">
        <v>109</v>
      </c>
      <c r="D252" s="680">
        <v>1</v>
      </c>
      <c r="E252" s="659">
        <v>0</v>
      </c>
      <c r="F252" s="659">
        <f t="shared" si="4"/>
        <v>0</v>
      </c>
      <c r="G252" s="81"/>
    </row>
    <row r="253" spans="1:7" ht="12" customHeight="1">
      <c r="A253" s="656"/>
      <c r="B253" s="657"/>
      <c r="C253" s="658"/>
      <c r="D253" s="680"/>
      <c r="E253" s="659"/>
      <c r="F253" s="659"/>
      <c r="G253" s="81"/>
    </row>
    <row r="254" spans="1:7" ht="12" customHeight="1">
      <c r="A254" s="695" t="s">
        <v>1630</v>
      </c>
      <c r="B254" s="696" t="s">
        <v>1631</v>
      </c>
      <c r="C254" s="658"/>
      <c r="D254" s="680"/>
      <c r="E254" s="659"/>
      <c r="F254" s="659"/>
      <c r="G254" s="81"/>
    </row>
    <row r="255" spans="1:7" ht="12" customHeight="1">
      <c r="A255" s="656"/>
      <c r="B255" s="657"/>
      <c r="C255" s="658"/>
      <c r="D255" s="680"/>
      <c r="E255" s="659"/>
      <c r="F255" s="659"/>
      <c r="G255" s="81"/>
    </row>
    <row r="256" spans="1:7" ht="40.5" customHeight="1">
      <c r="A256" s="656" t="s">
        <v>1632</v>
      </c>
      <c r="B256" s="657" t="s">
        <v>1633</v>
      </c>
      <c r="C256" s="658" t="s">
        <v>109</v>
      </c>
      <c r="D256" s="680">
        <v>1</v>
      </c>
      <c r="E256" s="659">
        <v>0</v>
      </c>
      <c r="F256" s="659">
        <f t="shared" si="4"/>
        <v>0</v>
      </c>
      <c r="G256" s="81"/>
    </row>
    <row r="257" spans="1:7" ht="12" customHeight="1">
      <c r="A257" s="656"/>
      <c r="B257" s="657"/>
      <c r="C257" s="658"/>
      <c r="D257" s="680"/>
      <c r="E257" s="659"/>
      <c r="F257" s="659"/>
      <c r="G257" s="81"/>
    </row>
    <row r="258" spans="1:7" ht="94.5" customHeight="1">
      <c r="A258" s="656" t="s">
        <v>1634</v>
      </c>
      <c r="B258" s="657" t="s">
        <v>1635</v>
      </c>
      <c r="C258" s="658" t="s">
        <v>109</v>
      </c>
      <c r="D258" s="680">
        <v>1</v>
      </c>
      <c r="E258" s="659">
        <v>0</v>
      </c>
      <c r="F258" s="659">
        <f t="shared" si="4"/>
        <v>0</v>
      </c>
      <c r="G258" s="81"/>
    </row>
    <row r="259" spans="1:7" ht="12" customHeight="1">
      <c r="A259" s="656"/>
      <c r="B259" s="657"/>
      <c r="C259" s="658"/>
      <c r="D259" s="680"/>
      <c r="E259" s="659"/>
      <c r="F259" s="659"/>
      <c r="G259" s="81"/>
    </row>
    <row r="260" spans="1:7" ht="29.25" customHeight="1">
      <c r="A260" s="656" t="s">
        <v>1637</v>
      </c>
      <c r="B260" s="657" t="s">
        <v>1844</v>
      </c>
      <c r="C260" s="658" t="s">
        <v>109</v>
      </c>
      <c r="D260" s="680">
        <v>5</v>
      </c>
      <c r="E260" s="659">
        <v>0</v>
      </c>
      <c r="F260" s="659">
        <f t="shared" si="4"/>
        <v>0</v>
      </c>
      <c r="G260" s="81"/>
    </row>
    <row r="261" spans="1:7" ht="12" customHeight="1">
      <c r="A261" s="656"/>
      <c r="B261" s="657"/>
      <c r="C261" s="658"/>
      <c r="D261" s="680"/>
      <c r="E261" s="659"/>
      <c r="F261" s="659"/>
      <c r="G261" s="81"/>
    </row>
    <row r="262" spans="1:7" ht="27.75" customHeight="1">
      <c r="A262" s="656" t="s">
        <v>1638</v>
      </c>
      <c r="B262" s="657" t="s">
        <v>1845</v>
      </c>
      <c r="C262" s="658" t="s">
        <v>109</v>
      </c>
      <c r="D262" s="680">
        <v>5</v>
      </c>
      <c r="E262" s="659">
        <v>0</v>
      </c>
      <c r="F262" s="659">
        <f t="shared" si="4"/>
        <v>0</v>
      </c>
      <c r="G262" s="81"/>
    </row>
    <row r="263" spans="1:7" ht="12" customHeight="1">
      <c r="A263" s="656"/>
      <c r="B263" s="657"/>
      <c r="C263" s="658"/>
      <c r="D263" s="680"/>
      <c r="E263" s="659"/>
      <c r="F263" s="659"/>
      <c r="G263" s="81"/>
    </row>
    <row r="264" spans="1:7" ht="56.25" customHeight="1">
      <c r="A264" s="656" t="s">
        <v>1636</v>
      </c>
      <c r="B264" s="657" t="s">
        <v>1846</v>
      </c>
      <c r="C264" s="658" t="s">
        <v>109</v>
      </c>
      <c r="D264" s="680">
        <v>1</v>
      </c>
      <c r="E264" s="659">
        <v>0</v>
      </c>
      <c r="F264" s="659">
        <f t="shared" si="4"/>
        <v>0</v>
      </c>
      <c r="G264" s="81"/>
    </row>
    <row r="265" spans="1:7" ht="12" customHeight="1">
      <c r="A265" s="656"/>
      <c r="B265" s="657"/>
      <c r="C265" s="658"/>
      <c r="D265" s="680"/>
      <c r="E265" s="659"/>
      <c r="F265" s="659"/>
      <c r="G265" s="81"/>
    </row>
    <row r="266" spans="1:7" ht="96" customHeight="1">
      <c r="A266" s="656" t="s">
        <v>1639</v>
      </c>
      <c r="B266" s="657" t="s">
        <v>1640</v>
      </c>
      <c r="C266" s="658" t="s">
        <v>109</v>
      </c>
      <c r="D266" s="680">
        <v>1</v>
      </c>
      <c r="E266" s="659">
        <v>0</v>
      </c>
      <c r="F266" s="659">
        <f t="shared" si="4"/>
        <v>0</v>
      </c>
      <c r="G266" s="81"/>
    </row>
    <row r="267" spans="1:7" ht="12" customHeight="1">
      <c r="A267" s="656"/>
      <c r="B267" s="657"/>
      <c r="C267" s="658"/>
      <c r="D267" s="680"/>
      <c r="E267" s="659"/>
      <c r="F267" s="659"/>
      <c r="G267" s="81"/>
    </row>
    <row r="268" spans="1:7" ht="66.75" customHeight="1">
      <c r="A268" s="656" t="s">
        <v>1641</v>
      </c>
      <c r="B268" s="657" t="s">
        <v>1847</v>
      </c>
      <c r="C268" s="658" t="s">
        <v>109</v>
      </c>
      <c r="D268" s="680">
        <v>1</v>
      </c>
      <c r="E268" s="659">
        <v>0</v>
      </c>
      <c r="F268" s="659">
        <f t="shared" si="4"/>
        <v>0</v>
      </c>
      <c r="G268" s="81"/>
    </row>
    <row r="269" spans="1:7" ht="12" customHeight="1">
      <c r="A269" s="656"/>
      <c r="B269" s="657"/>
      <c r="C269" s="658"/>
      <c r="D269" s="680"/>
      <c r="E269" s="659"/>
      <c r="F269" s="659"/>
      <c r="G269" s="81"/>
    </row>
    <row r="270" spans="1:7" ht="94.5" customHeight="1">
      <c r="A270" s="656" t="s">
        <v>1642</v>
      </c>
      <c r="B270" s="657" t="s">
        <v>1848</v>
      </c>
      <c r="C270" s="658" t="s">
        <v>109</v>
      </c>
      <c r="D270" s="680">
        <v>1</v>
      </c>
      <c r="E270" s="659">
        <v>0</v>
      </c>
      <c r="F270" s="659">
        <f t="shared" si="4"/>
        <v>0</v>
      </c>
      <c r="G270" s="81"/>
    </row>
    <row r="271" spans="1:7" ht="12" customHeight="1">
      <c r="A271" s="656"/>
      <c r="B271" s="657"/>
      <c r="C271" s="658"/>
      <c r="D271" s="680"/>
      <c r="E271" s="659"/>
      <c r="F271" s="659"/>
      <c r="G271" s="81"/>
    </row>
    <row r="272" spans="1:7" ht="97.5" customHeight="1">
      <c r="A272" s="656" t="s">
        <v>1643</v>
      </c>
      <c r="B272" s="657" t="s">
        <v>1849</v>
      </c>
      <c r="C272" s="658" t="s">
        <v>109</v>
      </c>
      <c r="D272" s="680">
        <v>1</v>
      </c>
      <c r="E272" s="659">
        <v>0</v>
      </c>
      <c r="F272" s="659">
        <f t="shared" ref="F272:F331" si="5">E272*D272</f>
        <v>0</v>
      </c>
      <c r="G272" s="81"/>
    </row>
    <row r="273" spans="1:7" ht="12" customHeight="1">
      <c r="A273" s="656"/>
      <c r="B273" s="657"/>
      <c r="C273" s="658"/>
      <c r="D273" s="680"/>
      <c r="E273" s="659"/>
      <c r="F273" s="659"/>
      <c r="G273" s="81"/>
    </row>
    <row r="274" spans="1:7" ht="93.75" customHeight="1">
      <c r="A274" s="656" t="s">
        <v>1644</v>
      </c>
      <c r="B274" s="657" t="s">
        <v>1850</v>
      </c>
      <c r="C274" s="658" t="s">
        <v>109</v>
      </c>
      <c r="D274" s="680">
        <v>1</v>
      </c>
      <c r="E274" s="659">
        <v>0</v>
      </c>
      <c r="F274" s="659">
        <f t="shared" si="5"/>
        <v>0</v>
      </c>
      <c r="G274" s="81"/>
    </row>
    <row r="275" spans="1:7" ht="12" customHeight="1">
      <c r="A275" s="656"/>
      <c r="B275" s="657"/>
      <c r="C275" s="658"/>
      <c r="D275" s="680"/>
      <c r="E275" s="659"/>
      <c r="F275" s="659"/>
      <c r="G275" s="81"/>
    </row>
    <row r="276" spans="1:7" ht="78.75" customHeight="1">
      <c r="A276" s="656" t="s">
        <v>1645</v>
      </c>
      <c r="B276" s="657" t="s">
        <v>1851</v>
      </c>
      <c r="C276" s="658" t="s">
        <v>113</v>
      </c>
      <c r="D276" s="680">
        <v>1</v>
      </c>
      <c r="E276" s="659">
        <v>0</v>
      </c>
      <c r="F276" s="659">
        <f t="shared" si="5"/>
        <v>0</v>
      </c>
      <c r="G276" s="81"/>
    </row>
    <row r="277" spans="1:7" ht="12" customHeight="1">
      <c r="A277" s="656"/>
      <c r="B277" s="657"/>
      <c r="C277" s="658"/>
      <c r="D277" s="680"/>
      <c r="E277" s="659"/>
      <c r="F277" s="659"/>
      <c r="G277" s="81"/>
    </row>
    <row r="278" spans="1:7" ht="52.5" customHeight="1">
      <c r="A278" s="656" t="s">
        <v>1646</v>
      </c>
      <c r="B278" s="657" t="s">
        <v>1647</v>
      </c>
      <c r="C278" s="658" t="s">
        <v>109</v>
      </c>
      <c r="D278" s="680">
        <v>1</v>
      </c>
      <c r="E278" s="659">
        <v>0</v>
      </c>
      <c r="F278" s="659">
        <f t="shared" si="5"/>
        <v>0</v>
      </c>
      <c r="G278" s="81"/>
    </row>
    <row r="279" spans="1:7" ht="12" customHeight="1">
      <c r="A279" s="656"/>
      <c r="B279" s="657"/>
      <c r="C279" s="658"/>
      <c r="D279" s="680"/>
      <c r="E279" s="659"/>
      <c r="F279" s="659"/>
      <c r="G279" s="81"/>
    </row>
    <row r="280" spans="1:7" ht="12" customHeight="1">
      <c r="A280" s="695" t="s">
        <v>1648</v>
      </c>
      <c r="B280" s="696" t="s">
        <v>1649</v>
      </c>
      <c r="C280" s="658"/>
      <c r="D280" s="680"/>
      <c r="E280" s="659"/>
      <c r="F280" s="659"/>
      <c r="G280" s="81"/>
    </row>
    <row r="281" spans="1:7" ht="12" customHeight="1">
      <c r="A281" s="656"/>
      <c r="B281" s="657"/>
      <c r="C281" s="658"/>
      <c r="D281" s="680"/>
      <c r="E281" s="659"/>
      <c r="F281" s="659"/>
      <c r="G281" s="81"/>
    </row>
    <row r="282" spans="1:7" ht="57" customHeight="1">
      <c r="A282" s="656" t="s">
        <v>1650</v>
      </c>
      <c r="B282" s="657" t="s">
        <v>1651</v>
      </c>
      <c r="C282" s="658" t="s">
        <v>109</v>
      </c>
      <c r="D282" s="680">
        <v>6</v>
      </c>
      <c r="E282" s="659">
        <v>0</v>
      </c>
      <c r="F282" s="659">
        <f t="shared" si="5"/>
        <v>0</v>
      </c>
      <c r="G282" s="81"/>
    </row>
    <row r="283" spans="1:7" ht="12" customHeight="1">
      <c r="A283" s="656"/>
      <c r="B283" s="657"/>
      <c r="C283" s="658"/>
      <c r="D283" s="680"/>
      <c r="E283" s="659"/>
      <c r="F283" s="659"/>
      <c r="G283" s="81"/>
    </row>
    <row r="284" spans="1:7" ht="12" customHeight="1">
      <c r="A284" s="695" t="s">
        <v>1652</v>
      </c>
      <c r="B284" s="696" t="s">
        <v>1653</v>
      </c>
      <c r="C284" s="658"/>
      <c r="D284" s="680"/>
      <c r="E284" s="659"/>
      <c r="F284" s="659"/>
      <c r="G284" s="81"/>
    </row>
    <row r="285" spans="1:7" ht="12" customHeight="1">
      <c r="A285" s="656"/>
      <c r="B285" s="657"/>
      <c r="C285" s="658"/>
      <c r="D285" s="680"/>
      <c r="E285" s="659"/>
      <c r="F285" s="659"/>
      <c r="G285" s="81"/>
    </row>
    <row r="286" spans="1:7" ht="57.75" customHeight="1">
      <c r="A286" s="656" t="s">
        <v>1654</v>
      </c>
      <c r="B286" s="657" t="s">
        <v>1852</v>
      </c>
      <c r="C286" s="658" t="s">
        <v>109</v>
      </c>
      <c r="D286" s="680">
        <v>1</v>
      </c>
      <c r="E286" s="659">
        <v>0</v>
      </c>
      <c r="F286" s="659">
        <f t="shared" si="5"/>
        <v>0</v>
      </c>
      <c r="G286" s="81"/>
    </row>
    <row r="287" spans="1:7" ht="12" customHeight="1">
      <c r="A287" s="656"/>
      <c r="B287" s="657"/>
      <c r="C287" s="658"/>
      <c r="D287" s="680"/>
      <c r="E287" s="659"/>
      <c r="F287" s="659"/>
      <c r="G287" s="81"/>
    </row>
    <row r="288" spans="1:7" ht="147" customHeight="1">
      <c r="A288" s="656" t="s">
        <v>1655</v>
      </c>
      <c r="B288" s="657" t="s">
        <v>1853</v>
      </c>
      <c r="C288" s="658" t="s">
        <v>109</v>
      </c>
      <c r="D288" s="680">
        <v>1</v>
      </c>
      <c r="E288" s="659">
        <v>0</v>
      </c>
      <c r="F288" s="659">
        <f t="shared" si="5"/>
        <v>0</v>
      </c>
      <c r="G288" s="81"/>
    </row>
    <row r="289" spans="1:7" ht="12" customHeight="1">
      <c r="A289" s="656"/>
      <c r="B289" s="657"/>
      <c r="C289" s="658"/>
      <c r="D289" s="680"/>
      <c r="E289" s="659"/>
      <c r="F289" s="659"/>
      <c r="G289" s="81"/>
    </row>
    <row r="290" spans="1:7" ht="116.25" customHeight="1">
      <c r="A290" s="656" t="s">
        <v>1656</v>
      </c>
      <c r="B290" s="657" t="s">
        <v>1854</v>
      </c>
      <c r="C290" s="658" t="s">
        <v>109</v>
      </c>
      <c r="D290" s="680">
        <v>1</v>
      </c>
      <c r="E290" s="659">
        <v>0</v>
      </c>
      <c r="F290" s="659">
        <f t="shared" si="5"/>
        <v>0</v>
      </c>
      <c r="G290" s="81"/>
    </row>
    <row r="291" spans="1:7" ht="12" customHeight="1">
      <c r="A291" s="656"/>
      <c r="B291" s="657"/>
      <c r="C291" s="658"/>
      <c r="D291" s="680"/>
      <c r="E291" s="659"/>
      <c r="F291" s="659"/>
      <c r="G291" s="81"/>
    </row>
    <row r="292" spans="1:7" ht="308.25" customHeight="1">
      <c r="A292" s="656" t="s">
        <v>1657</v>
      </c>
      <c r="B292" s="657" t="s">
        <v>1855</v>
      </c>
      <c r="C292" s="658" t="s">
        <v>109</v>
      </c>
      <c r="D292" s="680">
        <v>1</v>
      </c>
      <c r="E292" s="659">
        <v>0</v>
      </c>
      <c r="F292" s="659">
        <f t="shared" si="5"/>
        <v>0</v>
      </c>
      <c r="G292" s="81"/>
    </row>
    <row r="293" spans="1:7" ht="103.5" customHeight="1">
      <c r="A293" s="656"/>
      <c r="B293" s="657" t="s">
        <v>1856</v>
      </c>
      <c r="C293" s="658"/>
      <c r="D293" s="680"/>
      <c r="E293" s="659"/>
      <c r="F293" s="659"/>
      <c r="G293" s="81"/>
    </row>
    <row r="294" spans="1:7" ht="12" customHeight="1">
      <c r="A294" s="656"/>
      <c r="B294" s="657"/>
      <c r="C294" s="658"/>
      <c r="D294" s="680"/>
      <c r="E294" s="659"/>
      <c r="F294" s="659"/>
      <c r="G294" s="81"/>
    </row>
    <row r="295" spans="1:7" ht="119.25" customHeight="1">
      <c r="A295" s="656" t="s">
        <v>1658</v>
      </c>
      <c r="B295" s="657" t="s">
        <v>1857</v>
      </c>
      <c r="C295" s="658" t="s">
        <v>109</v>
      </c>
      <c r="D295" s="680">
        <v>1</v>
      </c>
      <c r="E295" s="659">
        <v>0</v>
      </c>
      <c r="F295" s="659">
        <f t="shared" si="5"/>
        <v>0</v>
      </c>
      <c r="G295" s="81"/>
    </row>
    <row r="296" spans="1:7" ht="12" customHeight="1">
      <c r="A296" s="656"/>
      <c r="B296" s="657"/>
      <c r="C296" s="658"/>
      <c r="D296" s="680"/>
      <c r="E296" s="659"/>
      <c r="F296" s="659"/>
      <c r="G296" s="81"/>
    </row>
    <row r="297" spans="1:7" ht="54" customHeight="1">
      <c r="A297" s="656" t="s">
        <v>1659</v>
      </c>
      <c r="B297" s="657" t="s">
        <v>1660</v>
      </c>
      <c r="C297" s="658" t="s">
        <v>109</v>
      </c>
      <c r="D297" s="680">
        <v>1</v>
      </c>
      <c r="E297" s="659">
        <v>0</v>
      </c>
      <c r="F297" s="659">
        <f t="shared" si="5"/>
        <v>0</v>
      </c>
      <c r="G297" s="81"/>
    </row>
    <row r="298" spans="1:7" ht="12" customHeight="1">
      <c r="A298" s="656"/>
      <c r="B298" s="657"/>
      <c r="C298" s="658"/>
      <c r="D298" s="680"/>
      <c r="E298" s="659"/>
      <c r="F298" s="659"/>
      <c r="G298" s="81"/>
    </row>
    <row r="299" spans="1:7" ht="156.75" customHeight="1">
      <c r="A299" s="656" t="s">
        <v>1661</v>
      </c>
      <c r="B299" s="657" t="s">
        <v>1858</v>
      </c>
      <c r="C299" s="658" t="s">
        <v>109</v>
      </c>
      <c r="D299" s="680">
        <v>7</v>
      </c>
      <c r="E299" s="659">
        <v>0</v>
      </c>
      <c r="F299" s="659">
        <f t="shared" si="5"/>
        <v>0</v>
      </c>
      <c r="G299" s="81"/>
    </row>
    <row r="300" spans="1:7" ht="12" customHeight="1">
      <c r="A300" s="656"/>
      <c r="B300" s="657"/>
      <c r="C300" s="658"/>
      <c r="D300" s="680"/>
      <c r="E300" s="659"/>
      <c r="F300" s="659"/>
      <c r="G300" s="81"/>
    </row>
    <row r="301" spans="1:7" ht="94.5" customHeight="1">
      <c r="A301" s="656" t="s">
        <v>1662</v>
      </c>
      <c r="B301" s="657" t="s">
        <v>1801</v>
      </c>
      <c r="C301" s="658" t="s">
        <v>109</v>
      </c>
      <c r="D301" s="680">
        <v>1</v>
      </c>
      <c r="E301" s="659">
        <v>0</v>
      </c>
      <c r="F301" s="659">
        <f t="shared" si="5"/>
        <v>0</v>
      </c>
      <c r="G301" s="81"/>
    </row>
    <row r="302" spans="1:7" ht="12" customHeight="1">
      <c r="A302" s="656"/>
      <c r="B302" s="657"/>
      <c r="C302" s="658"/>
      <c r="D302" s="680"/>
      <c r="E302" s="659"/>
      <c r="F302" s="659"/>
      <c r="G302" s="81"/>
    </row>
    <row r="303" spans="1:7" ht="12" customHeight="1">
      <c r="A303" s="695" t="s">
        <v>1663</v>
      </c>
      <c r="B303" s="696" t="s">
        <v>1664</v>
      </c>
      <c r="C303" s="658"/>
      <c r="D303" s="680"/>
      <c r="E303" s="659"/>
      <c r="F303" s="659"/>
      <c r="G303" s="81"/>
    </row>
    <row r="304" spans="1:7" ht="12" customHeight="1">
      <c r="A304" s="656"/>
      <c r="B304" s="657"/>
      <c r="C304" s="658"/>
      <c r="D304" s="680"/>
      <c r="E304" s="659"/>
      <c r="F304" s="659"/>
      <c r="G304" s="81"/>
    </row>
    <row r="305" spans="1:7" ht="132.75" customHeight="1">
      <c r="A305" s="656" t="s">
        <v>1665</v>
      </c>
      <c r="B305" s="657" t="s">
        <v>1859</v>
      </c>
      <c r="C305" s="658" t="s">
        <v>109</v>
      </c>
      <c r="D305" s="680">
        <v>1</v>
      </c>
      <c r="E305" s="659">
        <v>0</v>
      </c>
      <c r="F305" s="659">
        <f t="shared" si="5"/>
        <v>0</v>
      </c>
      <c r="G305" s="81"/>
    </row>
    <row r="306" spans="1:7" ht="12" customHeight="1">
      <c r="A306" s="656"/>
      <c r="B306" s="657"/>
      <c r="C306" s="658"/>
      <c r="D306" s="680"/>
      <c r="E306" s="659"/>
      <c r="F306" s="659"/>
      <c r="G306" s="81"/>
    </row>
    <row r="307" spans="1:7" ht="66" customHeight="1">
      <c r="A307" s="656" t="s">
        <v>1666</v>
      </c>
      <c r="B307" s="657" t="s">
        <v>1798</v>
      </c>
      <c r="C307" s="658" t="s">
        <v>109</v>
      </c>
      <c r="D307" s="680">
        <v>2</v>
      </c>
      <c r="E307" s="659">
        <v>0</v>
      </c>
      <c r="F307" s="659">
        <f t="shared" si="5"/>
        <v>0</v>
      </c>
      <c r="G307" s="81"/>
    </row>
    <row r="308" spans="1:7" ht="12" customHeight="1">
      <c r="A308" s="656"/>
      <c r="B308" s="657"/>
      <c r="C308" s="658"/>
      <c r="D308" s="680"/>
      <c r="E308" s="659"/>
      <c r="F308" s="659"/>
      <c r="G308" s="81"/>
    </row>
    <row r="309" spans="1:7" ht="99" customHeight="1">
      <c r="A309" s="656" t="s">
        <v>1667</v>
      </c>
      <c r="B309" s="657" t="s">
        <v>1860</v>
      </c>
      <c r="C309" s="658" t="s">
        <v>109</v>
      </c>
      <c r="D309" s="680">
        <v>1</v>
      </c>
      <c r="E309" s="659">
        <v>0</v>
      </c>
      <c r="F309" s="659">
        <f t="shared" si="5"/>
        <v>0</v>
      </c>
      <c r="G309" s="81"/>
    </row>
    <row r="310" spans="1:7" ht="12" customHeight="1">
      <c r="A310" s="656"/>
      <c r="B310" s="657"/>
      <c r="C310" s="658"/>
      <c r="D310" s="680"/>
      <c r="E310" s="659"/>
      <c r="F310" s="659"/>
      <c r="G310" s="81"/>
    </row>
    <row r="311" spans="1:7" ht="106.5" customHeight="1">
      <c r="A311" s="656" t="s">
        <v>1668</v>
      </c>
      <c r="B311" s="657" t="s">
        <v>1861</v>
      </c>
      <c r="C311" s="658" t="s">
        <v>109</v>
      </c>
      <c r="D311" s="680">
        <v>1</v>
      </c>
      <c r="E311" s="659">
        <v>0</v>
      </c>
      <c r="F311" s="659">
        <f t="shared" si="5"/>
        <v>0</v>
      </c>
      <c r="G311" s="81"/>
    </row>
    <row r="312" spans="1:7" ht="12" customHeight="1">
      <c r="A312" s="656"/>
      <c r="B312" s="657"/>
      <c r="C312" s="658"/>
      <c r="D312" s="680"/>
      <c r="E312" s="659"/>
      <c r="F312" s="659"/>
      <c r="G312" s="81"/>
    </row>
    <row r="313" spans="1:7" ht="107.25" customHeight="1">
      <c r="A313" s="656" t="s">
        <v>1669</v>
      </c>
      <c r="B313" s="657" t="s">
        <v>1862</v>
      </c>
      <c r="C313" s="658" t="s">
        <v>109</v>
      </c>
      <c r="D313" s="680">
        <v>1</v>
      </c>
      <c r="E313" s="659">
        <v>0</v>
      </c>
      <c r="F313" s="659">
        <f t="shared" si="5"/>
        <v>0</v>
      </c>
      <c r="G313" s="81"/>
    </row>
    <row r="314" spans="1:7" ht="12" customHeight="1">
      <c r="A314" s="656"/>
      <c r="B314" s="657"/>
      <c r="C314" s="658"/>
      <c r="D314" s="680"/>
      <c r="E314" s="659"/>
      <c r="F314" s="659"/>
      <c r="G314" s="81"/>
    </row>
    <row r="315" spans="1:7" ht="108" customHeight="1">
      <c r="A315" s="656" t="s">
        <v>1670</v>
      </c>
      <c r="B315" s="657" t="s">
        <v>1863</v>
      </c>
      <c r="C315" s="658" t="s">
        <v>109</v>
      </c>
      <c r="D315" s="680">
        <v>1</v>
      </c>
      <c r="E315" s="659">
        <v>0</v>
      </c>
      <c r="F315" s="659">
        <f t="shared" si="5"/>
        <v>0</v>
      </c>
      <c r="G315" s="81"/>
    </row>
    <row r="316" spans="1:7" ht="12" customHeight="1">
      <c r="A316" s="656"/>
      <c r="B316" s="657"/>
      <c r="C316" s="658"/>
      <c r="D316" s="680"/>
      <c r="E316" s="659"/>
      <c r="F316" s="659"/>
      <c r="G316" s="81"/>
    </row>
    <row r="317" spans="1:7" ht="106.5" customHeight="1">
      <c r="A317" s="707" t="s">
        <v>1671</v>
      </c>
      <c r="B317" s="708" t="s">
        <v>1672</v>
      </c>
      <c r="C317" s="704" t="s">
        <v>109</v>
      </c>
      <c r="D317" s="705">
        <v>0</v>
      </c>
      <c r="E317" s="659"/>
      <c r="F317" s="659">
        <f t="shared" si="5"/>
        <v>0</v>
      </c>
      <c r="G317" s="81"/>
    </row>
    <row r="318" spans="1:7" ht="12" customHeight="1">
      <c r="A318" s="656"/>
      <c r="B318" s="657"/>
      <c r="C318" s="658"/>
      <c r="D318" s="680"/>
      <c r="E318" s="659"/>
      <c r="F318" s="659"/>
      <c r="G318" s="81"/>
    </row>
    <row r="319" spans="1:7" ht="53.25" customHeight="1">
      <c r="A319" s="707" t="s">
        <v>1674</v>
      </c>
      <c r="B319" s="708" t="s">
        <v>1697</v>
      </c>
      <c r="C319" s="704" t="s">
        <v>109</v>
      </c>
      <c r="D319" s="705">
        <v>0</v>
      </c>
      <c r="E319" s="659"/>
      <c r="F319" s="659">
        <f t="shared" si="5"/>
        <v>0</v>
      </c>
      <c r="G319" s="81"/>
    </row>
    <row r="320" spans="1:7" ht="12" customHeight="1">
      <c r="A320" s="656"/>
      <c r="B320" s="657"/>
      <c r="C320" s="658"/>
      <c r="D320" s="680"/>
      <c r="E320" s="659"/>
      <c r="F320" s="659"/>
      <c r="G320" s="81"/>
    </row>
    <row r="321" spans="1:7" ht="68.25" customHeight="1">
      <c r="A321" s="656" t="s">
        <v>1673</v>
      </c>
      <c r="B321" s="657" t="s">
        <v>1675</v>
      </c>
      <c r="C321" s="658" t="s">
        <v>109</v>
      </c>
      <c r="D321" s="680">
        <v>1</v>
      </c>
      <c r="E321" s="659">
        <v>0</v>
      </c>
      <c r="F321" s="659">
        <f t="shared" si="5"/>
        <v>0</v>
      </c>
      <c r="G321" s="81"/>
    </row>
    <row r="322" spans="1:7" ht="12" customHeight="1">
      <c r="A322" s="656"/>
      <c r="B322" s="657"/>
      <c r="C322" s="658"/>
      <c r="D322" s="680"/>
      <c r="E322" s="659"/>
      <c r="F322" s="659"/>
      <c r="G322" s="81"/>
    </row>
    <row r="323" spans="1:7" ht="40.5" customHeight="1">
      <c r="A323" s="656" t="s">
        <v>1676</v>
      </c>
      <c r="B323" s="657" t="s">
        <v>1677</v>
      </c>
      <c r="C323" s="658" t="s">
        <v>109</v>
      </c>
      <c r="D323" s="680">
        <v>1</v>
      </c>
      <c r="E323" s="659">
        <v>0</v>
      </c>
      <c r="F323" s="659">
        <f t="shared" si="5"/>
        <v>0</v>
      </c>
      <c r="G323" s="81"/>
    </row>
    <row r="324" spans="1:7" ht="12" customHeight="1">
      <c r="A324" s="656"/>
      <c r="B324" s="657"/>
      <c r="C324" s="658"/>
      <c r="D324" s="680"/>
      <c r="E324" s="659"/>
      <c r="F324" s="659"/>
      <c r="G324" s="81"/>
    </row>
    <row r="325" spans="1:7" ht="12" customHeight="1">
      <c r="A325" s="695" t="s">
        <v>1678</v>
      </c>
      <c r="B325" s="696" t="s">
        <v>1679</v>
      </c>
      <c r="C325" s="658"/>
      <c r="D325" s="680"/>
      <c r="E325" s="659"/>
      <c r="F325" s="659"/>
      <c r="G325" s="81"/>
    </row>
    <row r="326" spans="1:7" ht="12" customHeight="1">
      <c r="A326" s="656"/>
      <c r="B326" s="657"/>
      <c r="C326" s="658"/>
      <c r="D326" s="680"/>
      <c r="E326" s="659"/>
      <c r="F326" s="659"/>
      <c r="G326" s="81"/>
    </row>
    <row r="327" spans="1:7" ht="27.75" customHeight="1">
      <c r="A327" s="656" t="s">
        <v>1680</v>
      </c>
      <c r="B327" s="657" t="s">
        <v>1681</v>
      </c>
      <c r="C327" s="658" t="s">
        <v>109</v>
      </c>
      <c r="D327" s="680">
        <v>6</v>
      </c>
      <c r="E327" s="659"/>
      <c r="F327" s="659">
        <f t="shared" si="5"/>
        <v>0</v>
      </c>
      <c r="G327" s="81"/>
    </row>
    <row r="328" spans="1:7" ht="12" customHeight="1">
      <c r="A328" s="656"/>
      <c r="B328" s="657"/>
      <c r="C328" s="658"/>
      <c r="D328" s="680"/>
      <c r="E328" s="659"/>
      <c r="F328" s="659"/>
      <c r="G328" s="81"/>
    </row>
    <row r="329" spans="1:7" ht="12" customHeight="1">
      <c r="A329" s="695" t="s">
        <v>1682</v>
      </c>
      <c r="B329" s="696" t="s">
        <v>1683</v>
      </c>
      <c r="C329" s="658"/>
      <c r="D329" s="680"/>
      <c r="E329" s="659"/>
      <c r="F329" s="659"/>
      <c r="G329" s="81"/>
    </row>
    <row r="330" spans="1:7" ht="12" customHeight="1">
      <c r="A330" s="656"/>
      <c r="B330" s="657"/>
      <c r="C330" s="658"/>
      <c r="D330" s="680"/>
      <c r="E330" s="659"/>
      <c r="F330" s="659"/>
      <c r="G330" s="81"/>
    </row>
    <row r="331" spans="1:7" ht="242.25" customHeight="1">
      <c r="A331" s="656" t="s">
        <v>1684</v>
      </c>
      <c r="B331" s="657" t="s">
        <v>1685</v>
      </c>
      <c r="C331" s="658" t="s">
        <v>109</v>
      </c>
      <c r="D331" s="680">
        <v>1</v>
      </c>
      <c r="E331" s="659">
        <v>0</v>
      </c>
      <c r="F331" s="659">
        <f t="shared" si="5"/>
        <v>0</v>
      </c>
      <c r="G331" s="81"/>
    </row>
    <row r="332" spans="1:7" ht="12" customHeight="1">
      <c r="A332" s="656"/>
      <c r="B332" s="657"/>
      <c r="C332" s="658"/>
      <c r="D332" s="680"/>
      <c r="E332" s="659"/>
      <c r="F332" s="659"/>
      <c r="G332" s="81"/>
    </row>
    <row r="333" spans="1:7" ht="90.75" customHeight="1">
      <c r="A333" s="656" t="s">
        <v>1686</v>
      </c>
      <c r="B333" s="657" t="s">
        <v>1476</v>
      </c>
      <c r="C333" s="658" t="s">
        <v>109</v>
      </c>
      <c r="D333" s="680">
        <v>2</v>
      </c>
      <c r="E333" s="659">
        <v>0</v>
      </c>
      <c r="F333" s="659">
        <f t="shared" ref="F333:F339" si="6">E333*D333</f>
        <v>0</v>
      </c>
      <c r="G333" s="81"/>
    </row>
    <row r="334" spans="1:7" ht="12" customHeight="1">
      <c r="A334" s="656"/>
      <c r="B334" s="657"/>
      <c r="C334" s="658"/>
      <c r="D334" s="680"/>
      <c r="E334" s="659"/>
      <c r="F334" s="659"/>
      <c r="G334" s="81"/>
    </row>
    <row r="335" spans="1:7" ht="147" customHeight="1">
      <c r="A335" s="656" t="s">
        <v>1687</v>
      </c>
      <c r="B335" s="657" t="s">
        <v>1864</v>
      </c>
      <c r="C335" s="658" t="s">
        <v>109</v>
      </c>
      <c r="D335" s="680">
        <v>1</v>
      </c>
      <c r="E335" s="659">
        <v>0</v>
      </c>
      <c r="F335" s="659">
        <f t="shared" si="6"/>
        <v>0</v>
      </c>
      <c r="G335" s="81"/>
    </row>
    <row r="336" spans="1:7" ht="12" customHeight="1">
      <c r="A336" s="656"/>
      <c r="B336" s="657"/>
      <c r="C336" s="658"/>
      <c r="D336" s="680"/>
      <c r="E336" s="659"/>
      <c r="F336" s="659"/>
      <c r="G336" s="81"/>
    </row>
    <row r="337" spans="1:7" ht="12" customHeight="1">
      <c r="A337" s="656" t="s">
        <v>1688</v>
      </c>
      <c r="B337" s="657" t="s">
        <v>1689</v>
      </c>
      <c r="C337" s="658"/>
      <c r="D337" s="680"/>
      <c r="E337" s="659"/>
      <c r="F337" s="659"/>
      <c r="G337" s="81"/>
    </row>
    <row r="338" spans="1:7" ht="12" customHeight="1">
      <c r="A338" s="656"/>
      <c r="B338" s="657"/>
      <c r="C338" s="658"/>
      <c r="D338" s="680"/>
      <c r="E338" s="659"/>
      <c r="F338" s="659"/>
      <c r="G338" s="81"/>
    </row>
    <row r="339" spans="1:7" ht="56.25" customHeight="1">
      <c r="A339" s="656" t="s">
        <v>1690</v>
      </c>
      <c r="B339" s="701" t="s">
        <v>1865</v>
      </c>
      <c r="C339" s="658" t="s">
        <v>109</v>
      </c>
      <c r="D339" s="680">
        <v>1</v>
      </c>
      <c r="E339" s="659">
        <v>0</v>
      </c>
      <c r="F339" s="659">
        <f t="shared" si="6"/>
        <v>0</v>
      </c>
      <c r="G339" s="81"/>
    </row>
    <row r="340" spans="1:7" ht="12" customHeight="1">
      <c r="A340" s="656"/>
      <c r="B340" s="701"/>
      <c r="C340" s="658"/>
      <c r="D340" s="680"/>
      <c r="E340" s="659"/>
      <c r="F340" s="659"/>
      <c r="G340" s="81"/>
    </row>
    <row r="341" spans="1:7" ht="12" customHeight="1">
      <c r="A341" s="656" t="s">
        <v>1866</v>
      </c>
      <c r="B341" s="701" t="s">
        <v>1867</v>
      </c>
      <c r="C341" s="658"/>
      <c r="D341" s="680"/>
      <c r="E341" s="659"/>
      <c r="F341" s="659"/>
      <c r="G341" s="81"/>
    </row>
    <row r="342" spans="1:7" ht="12" customHeight="1">
      <c r="A342" s="656"/>
      <c r="B342" s="701"/>
      <c r="C342" s="658"/>
      <c r="D342" s="680"/>
      <c r="E342" s="659"/>
      <c r="F342" s="659"/>
      <c r="G342" s="81"/>
    </row>
    <row r="343" spans="1:7" ht="374.25" customHeight="1">
      <c r="A343" s="656" t="s">
        <v>1871</v>
      </c>
      <c r="B343" s="701" t="s">
        <v>1868</v>
      </c>
      <c r="C343" s="658"/>
      <c r="D343" s="680"/>
      <c r="E343" s="659"/>
      <c r="F343" s="659"/>
      <c r="G343" s="81"/>
    </row>
    <row r="344" spans="1:7" ht="296.25" customHeight="1">
      <c r="A344" s="656"/>
      <c r="B344" s="701" t="s">
        <v>1869</v>
      </c>
      <c r="C344" s="658"/>
      <c r="D344" s="680"/>
      <c r="E344" s="659"/>
      <c r="F344" s="659"/>
      <c r="G344" s="81"/>
    </row>
    <row r="345" spans="1:7" ht="336.75" customHeight="1">
      <c r="A345" s="656"/>
      <c r="B345" s="701" t="s">
        <v>1870</v>
      </c>
      <c r="C345" s="658"/>
      <c r="D345" s="680"/>
      <c r="E345" s="659"/>
      <c r="F345" s="659"/>
      <c r="G345" s="81"/>
    </row>
    <row r="346" spans="1:7" s="656" customFormat="1" ht="12" customHeight="1"/>
    <row r="347" spans="1:7" s="656" customFormat="1" ht="12" customHeight="1">
      <c r="A347" s="656" t="s">
        <v>1872</v>
      </c>
      <c r="B347" s="656" t="s">
        <v>1873</v>
      </c>
    </row>
    <row r="348" spans="1:7" s="656" customFormat="1" ht="12" customHeight="1"/>
    <row r="349" spans="1:7" s="656" customFormat="1" ht="31.5" customHeight="1">
      <c r="B349" s="935" t="s">
        <v>1874</v>
      </c>
    </row>
    <row r="350" spans="1:7" s="656" customFormat="1" ht="45" customHeight="1">
      <c r="B350" s="935" t="s">
        <v>1875</v>
      </c>
    </row>
    <row r="351" spans="1:7" ht="12" customHeight="1" thickBot="1">
      <c r="A351" s="698"/>
      <c r="B351" s="44"/>
      <c r="C351" s="116"/>
      <c r="D351" s="117"/>
      <c r="E351" s="246"/>
      <c r="F351" s="246"/>
    </row>
    <row r="352" spans="1:7" s="24" customFormat="1" ht="17.25" thickBot="1">
      <c r="A352" s="186"/>
      <c r="B352" s="85" t="s">
        <v>1510</v>
      </c>
      <c r="C352" s="100"/>
      <c r="D352" s="101"/>
      <c r="E352" s="102"/>
      <c r="F352" s="102">
        <f>SUM(F6:F339)</f>
        <v>0</v>
      </c>
    </row>
    <row r="353" ht="17.25" thickTop="1"/>
  </sheetData>
  <sheetProtection selectLockedCells="1" selectUnlockedCells="1"/>
  <pageMargins left="0.78740157480314965" right="0.39370078740157483" top="0.98425196850393704" bottom="0.98425196850393704" header="0.51181102362204722" footer="0.51181102362204722"/>
  <pageSetup paperSize="9" scale="89" firstPageNumber="0" orientation="portrait" r:id="rId1"/>
  <headerFooter alignWithMargins="0">
    <oddHeader>&amp;L&amp;"Calibri,Krepko"&amp;9&amp;UObjekt: Večnamenska športna dvorana
Prežihova 1, 9520 Gornja Radgona&amp;R&amp;9POPIS OBRTNIŠKIH DEL
B/9.0 MONTAŽERSKA DELA</oddHeader>
    <oddFooter>&amp;LRekonstrukcija - OBSTOJEČI OBJEKT&amp;R&amp;P</oddFooter>
  </headerFooter>
  <rowBreaks count="4" manualBreakCount="4">
    <brk id="21" max="9" man="1"/>
    <brk id="38" max="9" man="1"/>
    <brk id="190" max="9" man="1"/>
    <brk id="201" max="9" man="1"/>
  </rowBreaks>
  <colBreaks count="1" manualBreakCount="1">
    <brk id="6" max="52"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FC35F-1358-403D-846A-54715B75166E}">
  <dimension ref="A1:K215"/>
  <sheetViews>
    <sheetView view="pageBreakPreview" zoomScaleNormal="100" zoomScaleSheetLayoutView="100" workbookViewId="0">
      <pane ySplit="3" topLeftCell="A4" activePane="bottomLeft" state="frozen"/>
      <selection pane="bottomLeft" activeCell="E132" sqref="E132"/>
    </sheetView>
  </sheetViews>
  <sheetFormatPr defaultRowHeight="12.75"/>
  <cols>
    <col min="1" max="1" width="5.28515625" style="301" customWidth="1"/>
    <col min="2" max="2" width="32.85546875" style="305" customWidth="1"/>
    <col min="3" max="3" width="5.5703125" style="298" customWidth="1"/>
    <col min="4" max="4" width="11.7109375" style="299" customWidth="1"/>
    <col min="5" max="5" width="13.85546875" style="1031" customWidth="1"/>
    <col min="6" max="6" width="13" style="1031" customWidth="1"/>
    <col min="7" max="7" width="11" style="298" hidden="1" customWidth="1"/>
    <col min="8" max="8" width="30.7109375" style="298" hidden="1" customWidth="1"/>
    <col min="9" max="9" width="18.85546875" style="784" hidden="1" customWidth="1"/>
    <col min="10" max="10" width="9.140625" style="300" hidden="1" customWidth="1"/>
    <col min="11" max="16384" width="9.140625" style="300"/>
  </cols>
  <sheetData>
    <row r="1" spans="1:11" ht="38.25">
      <c r="A1" s="297" t="s">
        <v>875</v>
      </c>
      <c r="B1" s="217" t="s">
        <v>2429</v>
      </c>
      <c r="E1" s="1030"/>
      <c r="G1" s="811"/>
      <c r="H1" s="811"/>
      <c r="I1" s="776"/>
      <c r="J1" s="777"/>
      <c r="K1" s="777"/>
    </row>
    <row r="2" spans="1:11" ht="13.5">
      <c r="B2" s="302"/>
      <c r="E2" s="1030"/>
      <c r="G2" s="811"/>
      <c r="I2" s="776"/>
      <c r="J2" s="777"/>
      <c r="K2" s="777"/>
    </row>
    <row r="3" spans="1:11" s="303" customFormat="1" ht="13.5">
      <c r="A3" s="778"/>
      <c r="B3" s="779" t="s">
        <v>1698</v>
      </c>
      <c r="C3" s="780" t="s">
        <v>139</v>
      </c>
      <c r="D3" s="781" t="s">
        <v>97</v>
      </c>
      <c r="E3" s="1032" t="s">
        <v>1699</v>
      </c>
      <c r="F3" s="1032" t="s">
        <v>99</v>
      </c>
      <c r="G3" s="808"/>
      <c r="I3" s="782"/>
      <c r="J3" s="783"/>
      <c r="K3" s="783"/>
    </row>
    <row r="4" spans="1:11">
      <c r="A4" s="304"/>
      <c r="E4" s="1033"/>
      <c r="G4" s="809"/>
      <c r="H4" s="748" t="s">
        <v>1453</v>
      </c>
    </row>
    <row r="5" spans="1:11">
      <c r="B5" s="785" t="s">
        <v>1700</v>
      </c>
      <c r="E5" s="1034"/>
      <c r="G5" s="809"/>
      <c r="H5" s="749" t="s">
        <v>1454</v>
      </c>
    </row>
    <row r="6" spans="1:11" ht="51">
      <c r="A6" s="786" t="s">
        <v>1701</v>
      </c>
      <c r="B6" s="785" t="s">
        <v>1702</v>
      </c>
      <c r="D6" s="787"/>
      <c r="E6" s="1034"/>
      <c r="G6" s="809"/>
      <c r="H6" s="750" t="s">
        <v>1455</v>
      </c>
    </row>
    <row r="7" spans="1:11">
      <c r="A7" s="786" t="s">
        <v>1703</v>
      </c>
      <c r="B7" s="785" t="s">
        <v>1704</v>
      </c>
      <c r="D7" s="787"/>
      <c r="E7" s="1034"/>
      <c r="G7" s="809"/>
      <c r="H7" s="751" t="s">
        <v>309</v>
      </c>
    </row>
    <row r="8" spans="1:11" ht="38.25">
      <c r="A8" s="786" t="s">
        <v>1705</v>
      </c>
      <c r="B8" s="785" t="s">
        <v>1706</v>
      </c>
      <c r="D8" s="787"/>
      <c r="E8" s="1034"/>
      <c r="G8" s="809"/>
      <c r="H8" s="752" t="s">
        <v>1376</v>
      </c>
    </row>
    <row r="9" spans="1:11">
      <c r="D9" s="787"/>
      <c r="E9" s="1034"/>
      <c r="G9" s="809"/>
      <c r="H9" s="753" t="s">
        <v>1456</v>
      </c>
    </row>
    <row r="10" spans="1:11">
      <c r="A10" s="306" t="s">
        <v>877</v>
      </c>
      <c r="B10" s="302" t="s">
        <v>440</v>
      </c>
      <c r="D10" s="787"/>
      <c r="E10" s="1034"/>
      <c r="G10" s="809"/>
      <c r="H10" s="754" t="s">
        <v>1457</v>
      </c>
    </row>
    <row r="11" spans="1:11">
      <c r="A11" s="307"/>
      <c r="B11" s="308"/>
      <c r="C11" s="309"/>
      <c r="D11" s="788"/>
      <c r="E11" s="1034"/>
      <c r="F11" s="1030"/>
      <c r="G11" s="809"/>
      <c r="H11" s="755" t="s">
        <v>1458</v>
      </c>
      <c r="I11" s="784">
        <f>SUM(F13+F21+F24+F27+F30+F34+F38+F41+F44+F50+F53+F58+F61+F64+F67+F70+F73+F76+F79+F82+F85+F88+F91+F94+F97+F100+F103+F108+F111+F114+F119+F124+F129+F132+F135)</f>
        <v>0</v>
      </c>
    </row>
    <row r="12" spans="1:11" ht="51">
      <c r="A12" s="763" t="s">
        <v>878</v>
      </c>
      <c r="B12" s="764" t="s">
        <v>879</v>
      </c>
      <c r="C12" s="758"/>
      <c r="D12" s="813"/>
      <c r="E12" s="1035"/>
      <c r="F12" s="1036"/>
      <c r="G12" s="809"/>
      <c r="H12" s="812" t="s">
        <v>1459</v>
      </c>
    </row>
    <row r="13" spans="1:11">
      <c r="A13" s="765"/>
      <c r="B13" s="760" t="s">
        <v>880</v>
      </c>
      <c r="C13" s="761" t="s">
        <v>113</v>
      </c>
      <c r="D13" s="814">
        <v>1</v>
      </c>
      <c r="E13" s="1035">
        <v>0</v>
      </c>
      <c r="F13" s="1037">
        <f>+D13*E13</f>
        <v>0</v>
      </c>
      <c r="G13" s="809"/>
      <c r="H13" s="757" t="s">
        <v>1460</v>
      </c>
    </row>
    <row r="14" spans="1:11">
      <c r="B14" s="308"/>
      <c r="C14" s="309"/>
      <c r="D14" s="788"/>
      <c r="E14" s="1034"/>
      <c r="F14" s="1030"/>
      <c r="G14" s="809"/>
      <c r="H14" s="809"/>
    </row>
    <row r="15" spans="1:11" s="313" customFormat="1" ht="42" customHeight="1">
      <c r="A15" s="311" t="s">
        <v>881</v>
      </c>
      <c r="B15" s="312" t="s">
        <v>1707</v>
      </c>
      <c r="C15" s="309"/>
      <c r="D15" s="788"/>
      <c r="E15" s="1034"/>
      <c r="F15" s="1030"/>
      <c r="G15" s="809"/>
      <c r="H15" s="809"/>
      <c r="I15" s="789"/>
    </row>
    <row r="16" spans="1:11" s="313" customFormat="1">
      <c r="A16" s="307"/>
      <c r="B16" s="308"/>
      <c r="C16" s="309"/>
      <c r="D16" s="788"/>
      <c r="E16" s="1034"/>
      <c r="F16" s="1030"/>
      <c r="G16" s="809"/>
      <c r="H16" s="809"/>
      <c r="I16" s="789"/>
    </row>
    <row r="17" spans="1:9" s="313" customFormat="1" ht="25.5">
      <c r="A17" s="307"/>
      <c r="B17" s="790" t="s">
        <v>1708</v>
      </c>
      <c r="C17" s="309"/>
      <c r="D17" s="788"/>
      <c r="E17" s="1034"/>
      <c r="F17" s="1030"/>
      <c r="G17" s="809"/>
      <c r="H17" s="809"/>
      <c r="I17" s="789"/>
    </row>
    <row r="18" spans="1:9" s="313" customFormat="1">
      <c r="A18" s="307"/>
      <c r="B18" s="308"/>
      <c r="C18" s="309"/>
      <c r="D18" s="788"/>
      <c r="E18" s="1034"/>
      <c r="F18" s="1030"/>
      <c r="G18" s="809"/>
      <c r="H18" s="809"/>
      <c r="I18" s="789"/>
    </row>
    <row r="19" spans="1:9" s="313" customFormat="1" ht="63.75">
      <c r="A19" s="766" t="s">
        <v>878</v>
      </c>
      <c r="B19" s="760" t="s">
        <v>1709</v>
      </c>
      <c r="C19" s="761"/>
      <c r="D19" s="814"/>
      <c r="E19" s="1035"/>
      <c r="F19" s="1037"/>
      <c r="G19" s="809"/>
      <c r="H19" s="809"/>
      <c r="I19" s="789"/>
    </row>
    <row r="20" spans="1:9" s="313" customFormat="1" ht="38.25">
      <c r="A20" s="766"/>
      <c r="B20" s="815" t="s">
        <v>1710</v>
      </c>
      <c r="C20" s="761"/>
      <c r="D20" s="814"/>
      <c r="E20" s="1035"/>
      <c r="F20" s="1037"/>
      <c r="G20" s="809"/>
      <c r="H20" s="809"/>
      <c r="I20" s="789"/>
    </row>
    <row r="21" spans="1:9" s="313" customFormat="1">
      <c r="A21" s="759"/>
      <c r="B21" s="760" t="s">
        <v>880</v>
      </c>
      <c r="C21" s="761" t="s">
        <v>113</v>
      </c>
      <c r="D21" s="814">
        <v>1</v>
      </c>
      <c r="E21" s="1035">
        <v>0</v>
      </c>
      <c r="F21" s="1037">
        <f>+D21*E21</f>
        <v>0</v>
      </c>
      <c r="G21" s="809"/>
      <c r="H21" s="809"/>
      <c r="I21" s="789"/>
    </row>
    <row r="22" spans="1:9" s="313" customFormat="1">
      <c r="A22" s="307"/>
      <c r="B22" s="308"/>
      <c r="C22" s="309"/>
      <c r="D22" s="788"/>
      <c r="E22" s="1034"/>
      <c r="F22" s="1030"/>
      <c r="G22" s="809"/>
      <c r="H22" s="809"/>
      <c r="I22" s="789"/>
    </row>
    <row r="23" spans="1:9" s="313" customFormat="1" ht="63.75">
      <c r="A23" s="766" t="s">
        <v>878</v>
      </c>
      <c r="B23" s="760" t="s">
        <v>882</v>
      </c>
      <c r="C23" s="761"/>
      <c r="D23" s="814"/>
      <c r="E23" s="1035"/>
      <c r="F23" s="1037"/>
      <c r="G23" s="809"/>
      <c r="H23" s="809"/>
      <c r="I23" s="789"/>
    </row>
    <row r="24" spans="1:9" s="313" customFormat="1">
      <c r="A24" s="759"/>
      <c r="B24" s="760" t="s">
        <v>880</v>
      </c>
      <c r="C24" s="761" t="s">
        <v>113</v>
      </c>
      <c r="D24" s="814">
        <v>1</v>
      </c>
      <c r="E24" s="1035">
        <v>0</v>
      </c>
      <c r="F24" s="1037">
        <f>+D24*E24</f>
        <v>0</v>
      </c>
      <c r="G24" s="809"/>
      <c r="H24" s="809"/>
      <c r="I24" s="789"/>
    </row>
    <row r="25" spans="1:9" s="313" customFormat="1">
      <c r="A25" s="307"/>
      <c r="B25" s="308"/>
      <c r="C25" s="309"/>
      <c r="D25" s="788"/>
      <c r="E25" s="1034"/>
      <c r="F25" s="1030"/>
      <c r="G25" s="809"/>
      <c r="H25" s="809"/>
      <c r="I25" s="789"/>
    </row>
    <row r="26" spans="1:9" s="313" customFormat="1" ht="38.25">
      <c r="A26" s="766" t="s">
        <v>878</v>
      </c>
      <c r="B26" s="760" t="s">
        <v>1711</v>
      </c>
      <c r="C26" s="761"/>
      <c r="D26" s="814"/>
      <c r="E26" s="1035"/>
      <c r="F26" s="1037"/>
      <c r="G26" s="809"/>
      <c r="H26" s="809"/>
      <c r="I26" s="789"/>
    </row>
    <row r="27" spans="1:9" s="313" customFormat="1">
      <c r="A27" s="759"/>
      <c r="B27" s="760" t="s">
        <v>880</v>
      </c>
      <c r="C27" s="761" t="s">
        <v>113</v>
      </c>
      <c r="D27" s="814">
        <v>1</v>
      </c>
      <c r="E27" s="1035">
        <v>0</v>
      </c>
      <c r="F27" s="1037">
        <f>+D27*E27</f>
        <v>0</v>
      </c>
      <c r="G27" s="809"/>
      <c r="H27" s="809"/>
      <c r="I27" s="789"/>
    </row>
    <row r="28" spans="1:9" s="313" customFormat="1">
      <c r="A28" s="307"/>
      <c r="B28" s="308"/>
      <c r="C28" s="309"/>
      <c r="D28" s="788"/>
      <c r="E28" s="1034"/>
      <c r="F28" s="1030"/>
      <c r="G28" s="809"/>
      <c r="H28" s="809"/>
      <c r="I28" s="789"/>
    </row>
    <row r="29" spans="1:9" s="313" customFormat="1" ht="63.75">
      <c r="A29" s="766" t="s">
        <v>878</v>
      </c>
      <c r="B29" s="760" t="s">
        <v>1712</v>
      </c>
      <c r="C29" s="761"/>
      <c r="D29" s="814"/>
      <c r="E29" s="1035"/>
      <c r="F29" s="1037"/>
      <c r="G29" s="809"/>
      <c r="H29" s="809"/>
      <c r="I29" s="789"/>
    </row>
    <row r="30" spans="1:9" s="313" customFormat="1">
      <c r="A30" s="759"/>
      <c r="B30" s="760" t="s">
        <v>880</v>
      </c>
      <c r="C30" s="761" t="s">
        <v>113</v>
      </c>
      <c r="D30" s="814">
        <v>1</v>
      </c>
      <c r="E30" s="1035">
        <v>0</v>
      </c>
      <c r="F30" s="1037">
        <f>+D30*E30</f>
        <v>0</v>
      </c>
      <c r="G30" s="809"/>
      <c r="H30" s="809"/>
      <c r="I30" s="789"/>
    </row>
    <row r="31" spans="1:9" s="313" customFormat="1">
      <c r="A31" s="307"/>
      <c r="B31" s="308"/>
      <c r="C31" s="309"/>
      <c r="D31" s="788"/>
      <c r="E31" s="1034"/>
      <c r="F31" s="1030"/>
      <c r="G31" s="809"/>
      <c r="H31" s="809"/>
      <c r="I31" s="789"/>
    </row>
    <row r="32" spans="1:9" s="313" customFormat="1" ht="235.5" customHeight="1">
      <c r="A32" s="766" t="s">
        <v>878</v>
      </c>
      <c r="B32" s="760" t="s">
        <v>1876</v>
      </c>
      <c r="C32" s="761"/>
      <c r="D32" s="814"/>
      <c r="E32" s="1035"/>
      <c r="F32" s="1037"/>
      <c r="G32" s="809"/>
      <c r="H32" s="809"/>
      <c r="I32" s="789"/>
    </row>
    <row r="33" spans="1:9" s="313" customFormat="1" ht="258.75" customHeight="1">
      <c r="A33" s="766"/>
      <c r="B33" s="760" t="s">
        <v>1877</v>
      </c>
      <c r="C33" s="761"/>
      <c r="D33" s="814"/>
      <c r="E33" s="1035"/>
      <c r="F33" s="1037"/>
      <c r="G33" s="809"/>
      <c r="H33" s="809"/>
      <c r="I33" s="789"/>
    </row>
    <row r="34" spans="1:9" s="313" customFormat="1">
      <c r="A34" s="759"/>
      <c r="B34" s="760" t="s">
        <v>880</v>
      </c>
      <c r="C34" s="761" t="s">
        <v>113</v>
      </c>
      <c r="D34" s="814">
        <v>1</v>
      </c>
      <c r="E34" s="1035">
        <v>0</v>
      </c>
      <c r="F34" s="1037">
        <f>+D34*E34</f>
        <v>0</v>
      </c>
      <c r="G34" s="809"/>
      <c r="H34" s="809"/>
      <c r="I34" s="789"/>
    </row>
    <row r="35" spans="1:9" s="313" customFormat="1">
      <c r="A35" s="307"/>
      <c r="B35" s="308"/>
      <c r="C35" s="309"/>
      <c r="D35" s="788"/>
      <c r="E35" s="1034"/>
      <c r="F35" s="1030"/>
      <c r="G35" s="809"/>
      <c r="H35" s="809"/>
      <c r="I35" s="789"/>
    </row>
    <row r="36" spans="1:9" s="313" customFormat="1" ht="345.75" customHeight="1">
      <c r="A36" s="766" t="s">
        <v>878</v>
      </c>
      <c r="B36" s="760" t="s">
        <v>1878</v>
      </c>
      <c r="C36" s="761"/>
      <c r="D36" s="814"/>
      <c r="E36" s="1035"/>
      <c r="F36" s="1037"/>
      <c r="G36" s="809"/>
      <c r="H36" s="809"/>
      <c r="I36" s="789"/>
    </row>
    <row r="37" spans="1:9" s="313" customFormat="1" ht="109.5" customHeight="1">
      <c r="A37" s="766"/>
      <c r="B37" s="760" t="s">
        <v>1879</v>
      </c>
      <c r="C37" s="761"/>
      <c r="D37" s="814"/>
      <c r="E37" s="1035"/>
      <c r="F37" s="1037"/>
      <c r="G37" s="809"/>
      <c r="H37" s="809"/>
      <c r="I37" s="789"/>
    </row>
    <row r="38" spans="1:9" s="313" customFormat="1">
      <c r="A38" s="759"/>
      <c r="B38" s="760" t="s">
        <v>880</v>
      </c>
      <c r="C38" s="761" t="s">
        <v>113</v>
      </c>
      <c r="D38" s="814">
        <v>1</v>
      </c>
      <c r="E38" s="1035">
        <v>0</v>
      </c>
      <c r="F38" s="1037">
        <f>+D38*E38</f>
        <v>0</v>
      </c>
      <c r="G38" s="809"/>
      <c r="H38" s="809"/>
      <c r="I38" s="789"/>
    </row>
    <row r="39" spans="1:9" s="313" customFormat="1">
      <c r="A39" s="307"/>
      <c r="B39" s="308"/>
      <c r="C39" s="309"/>
      <c r="D39" s="788"/>
      <c r="E39" s="1034"/>
      <c r="F39" s="1030"/>
      <c r="G39" s="809"/>
      <c r="H39" s="809"/>
      <c r="I39" s="789"/>
    </row>
    <row r="40" spans="1:9" s="313" customFormat="1" ht="25.5">
      <c r="A40" s="766" t="s">
        <v>878</v>
      </c>
      <c r="B40" s="760" t="s">
        <v>883</v>
      </c>
      <c r="C40" s="761"/>
      <c r="D40" s="814"/>
      <c r="E40" s="1035"/>
      <c r="F40" s="1037"/>
      <c r="G40" s="809"/>
      <c r="H40" s="809"/>
      <c r="I40" s="789"/>
    </row>
    <row r="41" spans="1:9" s="313" customFormat="1">
      <c r="A41" s="759"/>
      <c r="B41" s="760" t="s">
        <v>884</v>
      </c>
      <c r="C41" s="761" t="s">
        <v>225</v>
      </c>
      <c r="D41" s="814">
        <v>3</v>
      </c>
      <c r="E41" s="1035">
        <v>0</v>
      </c>
      <c r="F41" s="1037">
        <f>+D41*E41</f>
        <v>0</v>
      </c>
      <c r="G41" s="809"/>
      <c r="H41" s="809"/>
      <c r="I41" s="789"/>
    </row>
    <row r="42" spans="1:9" s="313" customFormat="1">
      <c r="A42" s="307"/>
      <c r="B42" s="308"/>
      <c r="C42" s="309"/>
      <c r="D42" s="788"/>
      <c r="E42" s="1034"/>
      <c r="F42" s="1030"/>
      <c r="G42" s="809"/>
      <c r="H42" s="809"/>
      <c r="I42" s="789"/>
    </row>
    <row r="43" spans="1:9" s="313" customFormat="1" ht="25.5">
      <c r="A43" s="766" t="s">
        <v>878</v>
      </c>
      <c r="B43" s="760" t="s">
        <v>885</v>
      </c>
      <c r="C43" s="761"/>
      <c r="D43" s="814"/>
      <c r="E43" s="1035"/>
      <c r="F43" s="1037"/>
      <c r="G43" s="809"/>
      <c r="H43" s="809"/>
      <c r="I43" s="789"/>
    </row>
    <row r="44" spans="1:9" s="313" customFormat="1">
      <c r="A44" s="759"/>
      <c r="B44" s="760" t="s">
        <v>884</v>
      </c>
      <c r="C44" s="761" t="s">
        <v>225</v>
      </c>
      <c r="D44" s="814">
        <v>3</v>
      </c>
      <c r="E44" s="1035">
        <v>0</v>
      </c>
      <c r="F44" s="1037">
        <f>+D44*E44</f>
        <v>0</v>
      </c>
      <c r="G44" s="809"/>
      <c r="H44" s="809"/>
      <c r="I44" s="789"/>
    </row>
    <row r="45" spans="1:9" s="313" customFormat="1">
      <c r="A45" s="307"/>
      <c r="B45" s="308"/>
      <c r="C45" s="309"/>
      <c r="D45" s="788"/>
      <c r="E45" s="1034"/>
      <c r="F45" s="1030"/>
      <c r="G45" s="809"/>
      <c r="H45" s="809"/>
      <c r="I45" s="789"/>
    </row>
    <row r="46" spans="1:9" s="313" customFormat="1" ht="63.75">
      <c r="A46" s="766" t="s">
        <v>878</v>
      </c>
      <c r="B46" s="760" t="s">
        <v>886</v>
      </c>
      <c r="C46" s="761"/>
      <c r="D46" s="814"/>
      <c r="E46" s="1035"/>
      <c r="F46" s="1037"/>
      <c r="G46" s="809"/>
      <c r="H46" s="809"/>
      <c r="I46" s="789"/>
    </row>
    <row r="47" spans="1:9" s="313" customFormat="1" ht="25.5">
      <c r="A47" s="759"/>
      <c r="B47" s="767" t="s">
        <v>887</v>
      </c>
      <c r="C47" s="761"/>
      <c r="D47" s="814"/>
      <c r="E47" s="1035"/>
      <c r="F47" s="1037"/>
      <c r="G47" s="809"/>
      <c r="H47" s="809"/>
      <c r="I47" s="789"/>
    </row>
    <row r="48" spans="1:9" s="313" customFormat="1">
      <c r="A48" s="759"/>
      <c r="B48" s="767" t="s">
        <v>888</v>
      </c>
      <c r="C48" s="761"/>
      <c r="D48" s="814"/>
      <c r="E48" s="1035"/>
      <c r="F48" s="1037"/>
      <c r="G48" s="809"/>
      <c r="H48" s="809"/>
      <c r="I48" s="789"/>
    </row>
    <row r="49" spans="1:9" s="313" customFormat="1" ht="25.5">
      <c r="A49" s="759"/>
      <c r="B49" s="767" t="s">
        <v>889</v>
      </c>
      <c r="C49" s="761"/>
      <c r="D49" s="814"/>
      <c r="E49" s="1035"/>
      <c r="F49" s="1037"/>
      <c r="G49" s="809"/>
      <c r="H49" s="809"/>
      <c r="I49" s="789"/>
    </row>
    <row r="50" spans="1:9" s="313" customFormat="1">
      <c r="A50" s="759"/>
      <c r="B50" s="760" t="s">
        <v>880</v>
      </c>
      <c r="C50" s="761" t="s">
        <v>113</v>
      </c>
      <c r="D50" s="814">
        <v>1</v>
      </c>
      <c r="E50" s="1035">
        <v>0</v>
      </c>
      <c r="F50" s="1037">
        <f>+D50*E50</f>
        <v>0</v>
      </c>
      <c r="G50" s="809"/>
      <c r="H50" s="809"/>
      <c r="I50" s="789"/>
    </row>
    <row r="51" spans="1:9" s="313" customFormat="1">
      <c r="A51" s="307"/>
      <c r="B51" s="308"/>
      <c r="C51" s="309"/>
      <c r="D51" s="788"/>
      <c r="E51" s="1034"/>
      <c r="F51" s="1030"/>
      <c r="G51" s="809"/>
      <c r="H51" s="809"/>
      <c r="I51" s="789"/>
    </row>
    <row r="52" spans="1:9" s="313" customFormat="1" ht="63.75">
      <c r="A52" s="766" t="s">
        <v>878</v>
      </c>
      <c r="B52" s="760" t="s">
        <v>890</v>
      </c>
      <c r="C52" s="761"/>
      <c r="D52" s="814"/>
      <c r="E52" s="1035"/>
      <c r="F52" s="1037"/>
      <c r="G52" s="809"/>
      <c r="H52" s="809"/>
      <c r="I52" s="789"/>
    </row>
    <row r="53" spans="1:9" s="313" customFormat="1">
      <c r="A53" s="759"/>
      <c r="B53" s="760" t="s">
        <v>880</v>
      </c>
      <c r="C53" s="761" t="s">
        <v>113</v>
      </c>
      <c r="D53" s="814">
        <v>1</v>
      </c>
      <c r="E53" s="1035">
        <v>0</v>
      </c>
      <c r="F53" s="1037">
        <f>+D53*E53</f>
        <v>0</v>
      </c>
      <c r="G53" s="809"/>
      <c r="H53" s="809"/>
      <c r="I53" s="789"/>
    </row>
    <row r="54" spans="1:9" s="313" customFormat="1">
      <c r="A54" s="307"/>
      <c r="B54" s="308"/>
      <c r="C54" s="309"/>
      <c r="D54" s="310"/>
      <c r="E54" s="1034"/>
      <c r="F54" s="1030"/>
      <c r="G54" s="809"/>
      <c r="H54" s="809"/>
      <c r="I54" s="789"/>
    </row>
    <row r="55" spans="1:9" s="313" customFormat="1">
      <c r="A55" s="311" t="s">
        <v>891</v>
      </c>
      <c r="B55" s="312" t="s">
        <v>34</v>
      </c>
      <c r="C55" s="309"/>
      <c r="D55" s="310"/>
      <c r="E55" s="1034"/>
      <c r="F55" s="1030"/>
      <c r="G55" s="809"/>
      <c r="H55" s="809"/>
      <c r="I55" s="789"/>
    </row>
    <row r="56" spans="1:9" s="313" customFormat="1">
      <c r="A56" s="311"/>
      <c r="B56" s="312"/>
      <c r="C56" s="309"/>
      <c r="D56" s="310"/>
      <c r="E56" s="1034"/>
      <c r="F56" s="1030"/>
      <c r="G56" s="809"/>
      <c r="H56" s="809"/>
      <c r="I56" s="789"/>
    </row>
    <row r="57" spans="1:9" s="313" customFormat="1" ht="127.5">
      <c r="A57" s="768" t="s">
        <v>878</v>
      </c>
      <c r="B57" s="816" t="s">
        <v>1713</v>
      </c>
      <c r="C57" s="769"/>
      <c r="D57" s="770"/>
      <c r="E57" s="1035"/>
      <c r="F57" s="1038"/>
      <c r="G57" s="809"/>
      <c r="H57" s="809"/>
      <c r="I57" s="789"/>
    </row>
    <row r="58" spans="1:9" s="313" customFormat="1">
      <c r="A58" s="768"/>
      <c r="B58" s="816" t="s">
        <v>880</v>
      </c>
      <c r="C58" s="769" t="s">
        <v>113</v>
      </c>
      <c r="D58" s="770">
        <v>1</v>
      </c>
      <c r="E58" s="1035">
        <v>0</v>
      </c>
      <c r="F58" s="1037">
        <f>+D58*E58</f>
        <v>0</v>
      </c>
      <c r="G58" s="809"/>
      <c r="H58" s="809"/>
      <c r="I58" s="789"/>
    </row>
    <row r="59" spans="1:9" s="313" customFormat="1">
      <c r="A59" s="316"/>
      <c r="B59" s="791"/>
      <c r="C59" s="317"/>
      <c r="D59" s="318"/>
      <c r="E59" s="1034"/>
      <c r="F59" s="1039"/>
      <c r="G59" s="809"/>
      <c r="H59" s="809"/>
      <c r="I59" s="789"/>
    </row>
    <row r="60" spans="1:9" s="313" customFormat="1" ht="25.5">
      <c r="A60" s="768" t="s">
        <v>878</v>
      </c>
      <c r="B60" s="816" t="s">
        <v>1714</v>
      </c>
      <c r="C60" s="769"/>
      <c r="D60" s="770"/>
      <c r="E60" s="1035"/>
      <c r="F60" s="1038"/>
      <c r="G60" s="809"/>
      <c r="H60" s="809"/>
      <c r="I60" s="789"/>
    </row>
    <row r="61" spans="1:9" s="313" customFormat="1">
      <c r="A61" s="768"/>
      <c r="B61" s="816" t="s">
        <v>880</v>
      </c>
      <c r="C61" s="769" t="s">
        <v>113</v>
      </c>
      <c r="D61" s="770">
        <v>1</v>
      </c>
      <c r="E61" s="1035">
        <v>0</v>
      </c>
      <c r="F61" s="1037">
        <f>+D61*E61</f>
        <v>0</v>
      </c>
      <c r="G61" s="809"/>
      <c r="H61" s="809"/>
      <c r="I61" s="789"/>
    </row>
    <row r="62" spans="1:9" s="313" customFormat="1">
      <c r="A62" s="316"/>
      <c r="B62" s="791"/>
      <c r="C62" s="317"/>
      <c r="D62" s="318"/>
      <c r="E62" s="1034"/>
      <c r="F62" s="1039"/>
      <c r="G62" s="809"/>
      <c r="H62" s="809"/>
      <c r="I62" s="789"/>
    </row>
    <row r="63" spans="1:9" s="313" customFormat="1" ht="25.5">
      <c r="A63" s="768" t="s">
        <v>878</v>
      </c>
      <c r="B63" s="816" t="s">
        <v>1715</v>
      </c>
      <c r="C63" s="769"/>
      <c r="D63" s="770"/>
      <c r="E63" s="1035"/>
      <c r="F63" s="1038"/>
      <c r="G63" s="809"/>
      <c r="H63" s="809"/>
      <c r="I63" s="789"/>
    </row>
    <row r="64" spans="1:9" s="313" customFormat="1">
      <c r="A64" s="768"/>
      <c r="B64" s="816" t="s">
        <v>894</v>
      </c>
      <c r="C64" s="769" t="s">
        <v>895</v>
      </c>
      <c r="D64" s="770">
        <f>125</f>
        <v>125</v>
      </c>
      <c r="E64" s="1035">
        <v>0</v>
      </c>
      <c r="F64" s="1037">
        <f>+D64*E64</f>
        <v>0</v>
      </c>
      <c r="G64" s="809"/>
      <c r="H64" s="809"/>
      <c r="I64" s="789"/>
    </row>
    <row r="65" spans="1:9" s="313" customFormat="1">
      <c r="A65" s="316"/>
      <c r="B65" s="791"/>
      <c r="C65" s="317"/>
      <c r="D65" s="318"/>
      <c r="E65" s="1034"/>
      <c r="F65" s="1039"/>
      <c r="G65" s="809"/>
      <c r="H65" s="809"/>
      <c r="I65" s="789"/>
    </row>
    <row r="66" spans="1:9" s="313" customFormat="1" ht="76.5">
      <c r="A66" s="768" t="s">
        <v>878</v>
      </c>
      <c r="B66" s="816" t="s">
        <v>1716</v>
      </c>
      <c r="C66" s="769"/>
      <c r="D66" s="770"/>
      <c r="E66" s="1035"/>
      <c r="F66" s="1038"/>
      <c r="G66" s="809"/>
      <c r="H66" s="809"/>
      <c r="I66" s="789"/>
    </row>
    <row r="67" spans="1:9" s="313" customFormat="1">
      <c r="A67" s="768"/>
      <c r="B67" s="816" t="s">
        <v>894</v>
      </c>
      <c r="C67" s="769" t="s">
        <v>895</v>
      </c>
      <c r="D67" s="770">
        <v>80</v>
      </c>
      <c r="E67" s="1035">
        <v>0</v>
      </c>
      <c r="F67" s="1037">
        <f>+D67*E67</f>
        <v>0</v>
      </c>
      <c r="G67" s="809"/>
      <c r="H67" s="809"/>
      <c r="I67" s="789"/>
    </row>
    <row r="68" spans="1:9" s="313" customFormat="1">
      <c r="A68" s="316"/>
      <c r="B68" s="791"/>
      <c r="C68" s="317"/>
      <c r="D68" s="318"/>
      <c r="E68" s="1034"/>
      <c r="F68" s="1039"/>
      <c r="G68" s="809"/>
      <c r="H68" s="809"/>
      <c r="I68" s="789"/>
    </row>
    <row r="69" spans="1:9" s="313" customFormat="1" ht="38.25">
      <c r="A69" s="768" t="s">
        <v>878</v>
      </c>
      <c r="B69" s="817" t="s">
        <v>1717</v>
      </c>
      <c r="C69" s="818"/>
      <c r="D69" s="770"/>
      <c r="E69" s="1035"/>
      <c r="F69" s="1038"/>
      <c r="G69" s="809"/>
      <c r="H69" s="809"/>
      <c r="I69" s="789"/>
    </row>
    <row r="70" spans="1:9" s="313" customFormat="1">
      <c r="A70" s="768"/>
      <c r="B70" s="817" t="s">
        <v>894</v>
      </c>
      <c r="C70" s="818" t="s">
        <v>895</v>
      </c>
      <c r="D70" s="770">
        <f>D67/2</f>
        <v>40</v>
      </c>
      <c r="E70" s="1035">
        <v>0</v>
      </c>
      <c r="F70" s="1037">
        <f>+D70*E70</f>
        <v>0</v>
      </c>
      <c r="G70" s="809"/>
      <c r="H70" s="809"/>
      <c r="I70" s="789"/>
    </row>
    <row r="71" spans="1:9" s="313" customFormat="1">
      <c r="A71" s="316"/>
      <c r="B71" s="792"/>
      <c r="C71" s="793"/>
      <c r="D71" s="318"/>
      <c r="E71" s="1034"/>
      <c r="F71" s="1039"/>
      <c r="G71" s="809"/>
      <c r="H71" s="809"/>
      <c r="I71" s="789"/>
    </row>
    <row r="72" spans="1:9" s="313" customFormat="1" ht="38.25">
      <c r="A72" s="768" t="s">
        <v>878</v>
      </c>
      <c r="B72" s="817" t="s">
        <v>1718</v>
      </c>
      <c r="C72" s="818"/>
      <c r="D72" s="770"/>
      <c r="E72" s="1035"/>
      <c r="F72" s="1038"/>
      <c r="G72" s="809"/>
      <c r="H72" s="809"/>
      <c r="I72" s="789"/>
    </row>
    <row r="73" spans="1:9" s="313" customFormat="1">
      <c r="A73" s="768"/>
      <c r="B73" s="817" t="s">
        <v>894</v>
      </c>
      <c r="C73" s="818" t="s">
        <v>895</v>
      </c>
      <c r="D73" s="770">
        <f>D67-D70</f>
        <v>40</v>
      </c>
      <c r="E73" s="1035">
        <v>0</v>
      </c>
      <c r="F73" s="1037">
        <f>+D73*E73</f>
        <v>0</v>
      </c>
      <c r="G73" s="809"/>
      <c r="H73" s="809"/>
      <c r="I73" s="789"/>
    </row>
    <row r="74" spans="1:9" s="313" customFormat="1">
      <c r="A74" s="316"/>
      <c r="B74" s="791"/>
      <c r="C74" s="317"/>
      <c r="D74" s="318"/>
      <c r="E74" s="1034"/>
      <c r="F74" s="1039"/>
      <c r="G74" s="809"/>
      <c r="H74" s="809"/>
      <c r="I74" s="789"/>
    </row>
    <row r="75" spans="1:9" s="313" customFormat="1" ht="38.25">
      <c r="A75" s="768" t="s">
        <v>878</v>
      </c>
      <c r="B75" s="819" t="s">
        <v>1719</v>
      </c>
      <c r="C75" s="820"/>
      <c r="D75" s="821"/>
      <c r="E75" s="1035"/>
      <c r="F75" s="1038"/>
      <c r="G75" s="809"/>
      <c r="H75" s="809"/>
      <c r="I75" s="789"/>
    </row>
    <row r="76" spans="1:9" s="313" customFormat="1">
      <c r="A76" s="768"/>
      <c r="B76" s="819" t="s">
        <v>880</v>
      </c>
      <c r="C76" s="820" t="s">
        <v>113</v>
      </c>
      <c r="D76" s="770">
        <v>1</v>
      </c>
      <c r="E76" s="1035">
        <v>0</v>
      </c>
      <c r="F76" s="1037">
        <f>+D76*E76</f>
        <v>0</v>
      </c>
      <c r="G76" s="809"/>
      <c r="H76" s="809"/>
      <c r="I76" s="789"/>
    </row>
    <row r="77" spans="1:9" s="313" customFormat="1">
      <c r="A77" s="316"/>
      <c r="B77" s="794"/>
      <c r="C77" s="795"/>
      <c r="D77" s="318"/>
      <c r="E77" s="1034"/>
      <c r="F77" s="1030"/>
      <c r="G77" s="809"/>
      <c r="H77" s="809"/>
      <c r="I77" s="789"/>
    </row>
    <row r="78" spans="1:9" s="313" customFormat="1" ht="102">
      <c r="A78" s="768" t="s">
        <v>878</v>
      </c>
      <c r="B78" s="819" t="s">
        <v>1720</v>
      </c>
      <c r="C78" s="820"/>
      <c r="D78" s="821"/>
      <c r="E78" s="1035"/>
      <c r="F78" s="1038"/>
      <c r="G78" s="809"/>
      <c r="H78" s="809"/>
      <c r="I78" s="789"/>
    </row>
    <row r="79" spans="1:9" s="313" customFormat="1">
      <c r="A79" s="768"/>
      <c r="B79" s="819" t="s">
        <v>880</v>
      </c>
      <c r="C79" s="820" t="s">
        <v>113</v>
      </c>
      <c r="D79" s="770">
        <v>1</v>
      </c>
      <c r="E79" s="1035">
        <v>0</v>
      </c>
      <c r="F79" s="1037">
        <f>+D79*E79</f>
        <v>0</v>
      </c>
      <c r="G79" s="809"/>
      <c r="H79" s="809"/>
      <c r="I79" s="789"/>
    </row>
    <row r="80" spans="1:9" s="313" customFormat="1">
      <c r="A80" s="316"/>
      <c r="B80" s="791"/>
      <c r="C80" s="317"/>
      <c r="D80" s="318"/>
      <c r="E80" s="1034"/>
      <c r="F80" s="1039"/>
      <c r="G80" s="809"/>
      <c r="H80" s="809"/>
      <c r="I80" s="789"/>
    </row>
    <row r="81" spans="1:8" s="796" customFormat="1" ht="76.5">
      <c r="A81" s="768" t="s">
        <v>878</v>
      </c>
      <c r="B81" s="822" t="s">
        <v>1721</v>
      </c>
      <c r="C81" s="823"/>
      <c r="D81" s="824"/>
      <c r="E81" s="1040"/>
      <c r="F81" s="1041"/>
      <c r="G81" s="809"/>
      <c r="H81" s="809"/>
    </row>
    <row r="82" spans="1:8" s="796" customFormat="1">
      <c r="A82" s="768"/>
      <c r="B82" s="822" t="s">
        <v>880</v>
      </c>
      <c r="C82" s="823" t="s">
        <v>113</v>
      </c>
      <c r="D82" s="825">
        <v>2</v>
      </c>
      <c r="E82" s="1040">
        <v>0</v>
      </c>
      <c r="F82" s="1042">
        <f>D82*E82</f>
        <v>0</v>
      </c>
      <c r="G82" s="809"/>
      <c r="H82" s="809"/>
    </row>
    <row r="83" spans="1:8" s="796" customFormat="1">
      <c r="A83" s="316"/>
      <c r="B83" s="350"/>
      <c r="C83" s="346"/>
      <c r="D83" s="347"/>
      <c r="E83" s="1043"/>
      <c r="F83" s="1044"/>
      <c r="G83" s="809"/>
      <c r="H83" s="809"/>
    </row>
    <row r="84" spans="1:8" s="796" customFormat="1" ht="76.5">
      <c r="A84" s="768" t="s">
        <v>878</v>
      </c>
      <c r="B84" s="822" t="s">
        <v>1722</v>
      </c>
      <c r="C84" s="823"/>
      <c r="D84" s="825"/>
      <c r="E84" s="1040"/>
      <c r="F84" s="1042"/>
      <c r="G84" s="809"/>
      <c r="H84" s="809"/>
    </row>
    <row r="85" spans="1:8" s="796" customFormat="1">
      <c r="A85" s="768"/>
      <c r="B85" s="822" t="s">
        <v>894</v>
      </c>
      <c r="C85" s="823" t="s">
        <v>895</v>
      </c>
      <c r="D85" s="825">
        <f>D67+4</f>
        <v>84</v>
      </c>
      <c r="E85" s="1040">
        <v>0</v>
      </c>
      <c r="F85" s="1042">
        <f>D85*E85</f>
        <v>0</v>
      </c>
      <c r="G85" s="809"/>
      <c r="H85" s="809"/>
    </row>
    <row r="86" spans="1:8" s="796" customFormat="1">
      <c r="A86" s="316"/>
      <c r="B86" s="350"/>
      <c r="C86" s="346"/>
      <c r="D86" s="347"/>
      <c r="E86" s="1043"/>
      <c r="F86" s="1044"/>
      <c r="G86" s="809"/>
      <c r="H86" s="809"/>
    </row>
    <row r="87" spans="1:8" s="796" customFormat="1" ht="63.75">
      <c r="A87" s="768" t="s">
        <v>878</v>
      </c>
      <c r="B87" s="822" t="s">
        <v>1723</v>
      </c>
      <c r="C87" s="823"/>
      <c r="D87" s="825"/>
      <c r="E87" s="1040"/>
      <c r="F87" s="1042"/>
      <c r="G87" s="809"/>
      <c r="H87" s="809"/>
    </row>
    <row r="88" spans="1:8" s="796" customFormat="1">
      <c r="A88" s="768"/>
      <c r="B88" s="822" t="s">
        <v>880</v>
      </c>
      <c r="C88" s="823" t="s">
        <v>113</v>
      </c>
      <c r="D88" s="825">
        <v>1</v>
      </c>
      <c r="E88" s="1040">
        <v>0</v>
      </c>
      <c r="F88" s="1042">
        <f>D88*E88</f>
        <v>0</v>
      </c>
      <c r="G88" s="809"/>
      <c r="H88" s="809"/>
    </row>
    <row r="89" spans="1:8" s="796" customFormat="1">
      <c r="A89" s="316"/>
      <c r="B89" s="350"/>
      <c r="C89" s="346"/>
      <c r="D89" s="347"/>
      <c r="E89" s="1043"/>
      <c r="F89" s="1044"/>
      <c r="G89" s="809"/>
      <c r="H89" s="809"/>
    </row>
    <row r="90" spans="1:8" s="796" customFormat="1" ht="38.25">
      <c r="A90" s="768" t="s">
        <v>878</v>
      </c>
      <c r="B90" s="822" t="s">
        <v>1724</v>
      </c>
      <c r="C90" s="823"/>
      <c r="D90" s="825"/>
      <c r="E90" s="1040"/>
      <c r="F90" s="1042"/>
      <c r="G90" s="809"/>
      <c r="H90" s="809"/>
    </row>
    <row r="91" spans="1:8" s="796" customFormat="1">
      <c r="A91" s="768"/>
      <c r="B91" s="822" t="s">
        <v>880</v>
      </c>
      <c r="C91" s="823" t="s">
        <v>113</v>
      </c>
      <c r="D91" s="825">
        <v>1</v>
      </c>
      <c r="E91" s="1040">
        <v>0</v>
      </c>
      <c r="F91" s="1042">
        <f>D91*E91</f>
        <v>0</v>
      </c>
      <c r="G91" s="809"/>
      <c r="H91" s="809"/>
    </row>
    <row r="92" spans="1:8" s="796" customFormat="1">
      <c r="A92" s="316"/>
      <c r="B92" s="350"/>
      <c r="C92" s="346"/>
      <c r="D92" s="347"/>
      <c r="E92" s="1043"/>
      <c r="F92" s="1044"/>
      <c r="G92" s="809"/>
      <c r="H92" s="809"/>
    </row>
    <row r="93" spans="1:8" s="796" customFormat="1" ht="38.25">
      <c r="A93" s="768" t="s">
        <v>878</v>
      </c>
      <c r="B93" s="822" t="s">
        <v>1725</v>
      </c>
      <c r="C93" s="823"/>
      <c r="D93" s="824"/>
      <c r="E93" s="1040"/>
      <c r="F93" s="1041"/>
      <c r="G93" s="809"/>
      <c r="H93" s="809"/>
    </row>
    <row r="94" spans="1:8" s="796" customFormat="1">
      <c r="A94" s="768"/>
      <c r="B94" s="822" t="s">
        <v>894</v>
      </c>
      <c r="C94" s="823" t="s">
        <v>895</v>
      </c>
      <c r="D94" s="825">
        <v>80</v>
      </c>
      <c r="E94" s="1040">
        <v>0</v>
      </c>
      <c r="F94" s="1042">
        <f>D94*E94</f>
        <v>0</v>
      </c>
      <c r="G94" s="809"/>
      <c r="H94" s="809"/>
    </row>
    <row r="95" spans="1:8" s="796" customFormat="1">
      <c r="A95" s="316"/>
      <c r="B95" s="350"/>
      <c r="C95" s="346"/>
      <c r="D95" s="351"/>
      <c r="E95" s="1043"/>
      <c r="F95" s="1044"/>
      <c r="G95" s="809"/>
      <c r="H95" s="809"/>
    </row>
    <row r="96" spans="1:8" s="798" customFormat="1" ht="38.25">
      <c r="A96" s="768" t="s">
        <v>878</v>
      </c>
      <c r="B96" s="817" t="s">
        <v>1726</v>
      </c>
      <c r="C96" s="818"/>
      <c r="D96" s="826"/>
      <c r="E96" s="1045"/>
      <c r="F96" s="1046"/>
      <c r="G96" s="809"/>
      <c r="H96" s="809"/>
    </row>
    <row r="97" spans="1:9" s="798" customFormat="1">
      <c r="A97" s="768"/>
      <c r="B97" s="817" t="s">
        <v>894</v>
      </c>
      <c r="C97" s="818" t="s">
        <v>895</v>
      </c>
      <c r="D97" s="826">
        <v>80</v>
      </c>
      <c r="E97" s="1045">
        <v>0</v>
      </c>
      <c r="F97" s="1042">
        <f>D97*E97</f>
        <v>0</v>
      </c>
      <c r="G97" s="809"/>
      <c r="H97" s="809"/>
    </row>
    <row r="98" spans="1:9" s="798" customFormat="1">
      <c r="A98" s="316"/>
      <c r="B98" s="792"/>
      <c r="C98" s="793"/>
      <c r="D98" s="797"/>
      <c r="E98" s="1047"/>
      <c r="F98" s="1048"/>
      <c r="G98" s="809"/>
      <c r="H98" s="809"/>
    </row>
    <row r="99" spans="1:9" s="798" customFormat="1" ht="51">
      <c r="A99" s="768" t="s">
        <v>878</v>
      </c>
      <c r="B99" s="822" t="s">
        <v>1073</v>
      </c>
      <c r="C99" s="818"/>
      <c r="D99" s="826"/>
      <c r="E99" s="1045"/>
      <c r="F99" s="1046"/>
      <c r="G99" s="809"/>
      <c r="H99" s="809"/>
    </row>
    <row r="100" spans="1:9" s="798" customFormat="1">
      <c r="A100" s="768"/>
      <c r="B100" s="817" t="s">
        <v>880</v>
      </c>
      <c r="C100" s="818" t="s">
        <v>113</v>
      </c>
      <c r="D100" s="826">
        <v>4</v>
      </c>
      <c r="E100" s="1045">
        <v>0</v>
      </c>
      <c r="F100" s="1042">
        <f>D100*E100</f>
        <v>0</v>
      </c>
      <c r="G100" s="809"/>
      <c r="H100" s="809"/>
    </row>
    <row r="101" spans="1:9" s="798" customFormat="1">
      <c r="A101" s="316"/>
      <c r="B101" s="792"/>
      <c r="C101" s="793"/>
      <c r="D101" s="797"/>
      <c r="E101" s="1047"/>
      <c r="F101" s="1048"/>
      <c r="G101" s="809"/>
      <c r="H101" s="809"/>
    </row>
    <row r="102" spans="1:9" s="798" customFormat="1" ht="63.75">
      <c r="A102" s="768" t="s">
        <v>878</v>
      </c>
      <c r="B102" s="817" t="s">
        <v>1727</v>
      </c>
      <c r="C102" s="818"/>
      <c r="D102" s="827"/>
      <c r="E102" s="1045"/>
      <c r="F102" s="1046"/>
      <c r="G102" s="809"/>
      <c r="H102" s="809"/>
    </row>
    <row r="103" spans="1:9" s="798" customFormat="1">
      <c r="A103" s="768"/>
      <c r="B103" s="817" t="s">
        <v>894</v>
      </c>
      <c r="C103" s="818" t="s">
        <v>895</v>
      </c>
      <c r="D103" s="826">
        <f>D67</f>
        <v>80</v>
      </c>
      <c r="E103" s="1045">
        <v>0</v>
      </c>
      <c r="F103" s="1042">
        <f>D103*E103</f>
        <v>0</v>
      </c>
      <c r="G103" s="809"/>
      <c r="H103" s="809"/>
    </row>
    <row r="104" spans="1:9" s="798" customFormat="1">
      <c r="A104" s="316"/>
      <c r="B104" s="792"/>
      <c r="C104" s="793"/>
      <c r="D104" s="797"/>
      <c r="E104" s="1047"/>
      <c r="F104" s="1048"/>
      <c r="G104" s="809"/>
      <c r="H104" s="809"/>
    </row>
    <row r="105" spans="1:9" s="313" customFormat="1">
      <c r="A105" s="316" t="s">
        <v>896</v>
      </c>
      <c r="B105" s="312" t="s">
        <v>892</v>
      </c>
      <c r="C105" s="309"/>
      <c r="D105" s="310"/>
      <c r="E105" s="1034"/>
      <c r="F105" s="1030"/>
      <c r="G105" s="809"/>
      <c r="H105" s="809"/>
      <c r="I105" s="789"/>
    </row>
    <row r="106" spans="1:9" s="313" customFormat="1">
      <c r="A106" s="316"/>
      <c r="B106" s="312"/>
      <c r="C106" s="309"/>
      <c r="D106" s="310"/>
      <c r="E106" s="1034"/>
      <c r="F106" s="1030"/>
      <c r="G106" s="809"/>
      <c r="H106" s="809"/>
      <c r="I106" s="789"/>
    </row>
    <row r="107" spans="1:9" s="348" customFormat="1" ht="38.25">
      <c r="A107" s="768" t="s">
        <v>878</v>
      </c>
      <c r="B107" s="822" t="s">
        <v>1728</v>
      </c>
      <c r="C107" s="823"/>
      <c r="D107" s="823"/>
      <c r="E107" s="1040"/>
      <c r="F107" s="1049"/>
      <c r="G107" s="809"/>
      <c r="H107" s="809"/>
    </row>
    <row r="108" spans="1:9" s="348" customFormat="1">
      <c r="A108" s="768"/>
      <c r="B108" s="822" t="s">
        <v>894</v>
      </c>
      <c r="C108" s="823" t="s">
        <v>895</v>
      </c>
      <c r="D108" s="825">
        <v>80</v>
      </c>
      <c r="E108" s="1040">
        <v>0</v>
      </c>
      <c r="F108" s="1041">
        <f>D108*E108</f>
        <v>0</v>
      </c>
      <c r="G108" s="809"/>
      <c r="H108" s="809"/>
    </row>
    <row r="109" spans="1:9" s="313" customFormat="1">
      <c r="A109" s="316"/>
      <c r="B109" s="312"/>
      <c r="C109" s="314"/>
      <c r="D109" s="315"/>
      <c r="E109" s="1034"/>
      <c r="F109" s="1030"/>
      <c r="G109" s="809"/>
      <c r="H109" s="809"/>
      <c r="I109" s="789"/>
    </row>
    <row r="110" spans="1:9" s="313" customFormat="1" ht="191.25">
      <c r="A110" s="768" t="s">
        <v>878</v>
      </c>
      <c r="B110" s="816" t="s">
        <v>1729</v>
      </c>
      <c r="C110" s="769"/>
      <c r="D110" s="770"/>
      <c r="E110" s="1035"/>
      <c r="F110" s="1050"/>
      <c r="G110" s="809"/>
      <c r="H110" s="809"/>
      <c r="I110" s="789"/>
    </row>
    <row r="111" spans="1:9" s="313" customFormat="1">
      <c r="A111" s="768"/>
      <c r="B111" s="816" t="s">
        <v>894</v>
      </c>
      <c r="C111" s="769" t="s">
        <v>895</v>
      </c>
      <c r="D111" s="770">
        <v>80</v>
      </c>
      <c r="E111" s="1035">
        <v>0</v>
      </c>
      <c r="F111" s="1038">
        <f>D111*E111</f>
        <v>0</v>
      </c>
      <c r="G111" s="809"/>
      <c r="H111" s="809"/>
      <c r="I111" s="789"/>
    </row>
    <row r="112" spans="1:9" s="313" customFormat="1">
      <c r="A112" s="316"/>
      <c r="B112" s="791"/>
      <c r="C112" s="317"/>
      <c r="D112" s="318"/>
      <c r="E112" s="1034"/>
      <c r="F112" s="1039"/>
      <c r="G112" s="809"/>
      <c r="H112" s="809"/>
      <c r="I112" s="789"/>
    </row>
    <row r="113" spans="1:9" s="313" customFormat="1" ht="114.75">
      <c r="A113" s="768" t="s">
        <v>878</v>
      </c>
      <c r="B113" s="816" t="s">
        <v>1730</v>
      </c>
      <c r="C113" s="769"/>
      <c r="D113" s="770"/>
      <c r="E113" s="1035"/>
      <c r="F113" s="1038"/>
      <c r="G113" s="809"/>
      <c r="H113" s="809"/>
      <c r="I113" s="789"/>
    </row>
    <row r="114" spans="1:9" s="313" customFormat="1">
      <c r="A114" s="768"/>
      <c r="B114" s="816" t="s">
        <v>894</v>
      </c>
      <c r="C114" s="769" t="s">
        <v>895</v>
      </c>
      <c r="D114" s="770">
        <v>15</v>
      </c>
      <c r="E114" s="1035">
        <v>0</v>
      </c>
      <c r="F114" s="1038">
        <f>D114*E114</f>
        <v>0</v>
      </c>
      <c r="G114" s="809"/>
      <c r="H114" s="809"/>
      <c r="I114" s="789"/>
    </row>
    <row r="115" spans="1:9" s="313" customFormat="1">
      <c r="A115" s="316"/>
      <c r="B115" s="791"/>
      <c r="C115" s="317"/>
      <c r="D115" s="318"/>
      <c r="E115" s="1034"/>
      <c r="F115" s="1039"/>
      <c r="G115" s="809"/>
      <c r="H115" s="809"/>
      <c r="I115" s="789"/>
    </row>
    <row r="116" spans="1:9" s="313" customFormat="1">
      <c r="A116" s="316" t="s">
        <v>898</v>
      </c>
      <c r="B116" s="312" t="s">
        <v>897</v>
      </c>
      <c r="C116" s="309"/>
      <c r="D116" s="310"/>
      <c r="E116" s="1034"/>
      <c r="F116" s="1030"/>
      <c r="G116" s="809"/>
      <c r="H116" s="809"/>
      <c r="I116" s="789"/>
    </row>
    <row r="117" spans="1:9" s="313" customFormat="1">
      <c r="A117" s="316"/>
      <c r="B117" s="312"/>
      <c r="C117" s="309"/>
      <c r="D117" s="310"/>
      <c r="E117" s="1034"/>
      <c r="F117" s="1030"/>
      <c r="G117" s="809"/>
      <c r="H117" s="809"/>
      <c r="I117" s="789"/>
    </row>
    <row r="118" spans="1:9" s="352" customFormat="1" ht="89.25">
      <c r="A118" s="768" t="s">
        <v>878</v>
      </c>
      <c r="B118" s="828" t="s">
        <v>1731</v>
      </c>
      <c r="C118" s="823"/>
      <c r="D118" s="824"/>
      <c r="E118" s="1040"/>
      <c r="F118" s="1041"/>
      <c r="G118" s="809"/>
      <c r="H118" s="809"/>
    </row>
    <row r="119" spans="1:9" s="352" customFormat="1">
      <c r="A119" s="768"/>
      <c r="B119" s="822" t="s">
        <v>894</v>
      </c>
      <c r="C119" s="823" t="s">
        <v>895</v>
      </c>
      <c r="D119" s="825">
        <v>125</v>
      </c>
      <c r="E119" s="1040">
        <v>0</v>
      </c>
      <c r="F119" s="1042">
        <f>D119*E119</f>
        <v>0</v>
      </c>
      <c r="G119" s="809"/>
      <c r="H119" s="809"/>
    </row>
    <row r="120" spans="1:9" s="313" customFormat="1">
      <c r="A120" s="316"/>
      <c r="B120" s="791"/>
      <c r="C120" s="317"/>
      <c r="D120" s="318"/>
      <c r="E120" s="1034"/>
      <c r="F120" s="1039"/>
      <c r="G120" s="809"/>
      <c r="H120" s="809"/>
      <c r="I120" s="789"/>
    </row>
    <row r="121" spans="1:9" s="1012" customFormat="1" ht="25.5">
      <c r="A121" s="1007" t="s">
        <v>1732</v>
      </c>
      <c r="B121" s="322" t="s">
        <v>2428</v>
      </c>
      <c r="C121" s="1008"/>
      <c r="D121" s="1009"/>
      <c r="E121" s="1051"/>
      <c r="F121" s="1052"/>
      <c r="G121" s="1010"/>
      <c r="H121" s="1010"/>
      <c r="I121" s="1011"/>
    </row>
    <row r="122" spans="1:9" s="313" customFormat="1">
      <c r="A122" s="321"/>
      <c r="B122" s="322"/>
      <c r="C122" s="218"/>
      <c r="D122" s="323"/>
      <c r="E122" s="1034"/>
      <c r="F122" s="1053"/>
      <c r="G122" s="809"/>
      <c r="H122" s="809"/>
      <c r="I122" s="789"/>
    </row>
    <row r="123" spans="1:9" s="313" customFormat="1" ht="51">
      <c r="A123" s="771" t="s">
        <v>878</v>
      </c>
      <c r="B123" s="772" t="s">
        <v>899</v>
      </c>
      <c r="C123" s="773"/>
      <c r="D123" s="774"/>
      <c r="E123" s="1035"/>
      <c r="F123" s="1054"/>
      <c r="G123" s="809"/>
      <c r="H123" s="809"/>
      <c r="I123" s="789"/>
    </row>
    <row r="124" spans="1:9" s="313" customFormat="1">
      <c r="A124" s="771"/>
      <c r="B124" s="772" t="s">
        <v>880</v>
      </c>
      <c r="C124" s="775" t="s">
        <v>113</v>
      </c>
      <c r="D124" s="814">
        <v>1</v>
      </c>
      <c r="E124" s="1035">
        <v>0</v>
      </c>
      <c r="F124" s="1055">
        <f>D124*E124</f>
        <v>0</v>
      </c>
      <c r="G124" s="809"/>
      <c r="H124" s="809"/>
      <c r="I124" s="789"/>
    </row>
    <row r="125" spans="1:9" s="313" customFormat="1">
      <c r="A125" s="324"/>
      <c r="B125" s="325"/>
      <c r="C125" s="218"/>
      <c r="D125" s="323"/>
      <c r="E125" s="1034"/>
      <c r="F125" s="1053"/>
      <c r="G125" s="809"/>
      <c r="H125" s="809"/>
      <c r="I125" s="789"/>
    </row>
    <row r="126" spans="1:9" s="313" customFormat="1">
      <c r="A126" s="311" t="s">
        <v>1733</v>
      </c>
      <c r="B126" s="800" t="s">
        <v>900</v>
      </c>
      <c r="C126" s="314"/>
      <c r="D126" s="315"/>
      <c r="E126" s="1034"/>
      <c r="F126" s="1056"/>
      <c r="G126" s="809"/>
      <c r="H126" s="809"/>
      <c r="I126" s="789"/>
    </row>
    <row r="127" spans="1:9" s="327" customFormat="1">
      <c r="A127" s="307"/>
      <c r="B127" s="799"/>
      <c r="C127" s="309"/>
      <c r="D127" s="310"/>
      <c r="E127" s="1034"/>
      <c r="F127" s="1030"/>
      <c r="G127" s="809"/>
      <c r="H127" s="809"/>
      <c r="I127" s="801"/>
    </row>
    <row r="128" spans="1:9" s="327" customFormat="1" ht="25.5">
      <c r="A128" s="766" t="s">
        <v>878</v>
      </c>
      <c r="B128" s="829" t="s">
        <v>1734</v>
      </c>
      <c r="C128" s="761"/>
      <c r="D128" s="762"/>
      <c r="E128" s="1035"/>
      <c r="F128" s="1037"/>
      <c r="G128" s="809"/>
      <c r="H128" s="809"/>
      <c r="I128" s="801"/>
    </row>
    <row r="129" spans="1:9" s="313" customFormat="1">
      <c r="A129" s="771"/>
      <c r="B129" s="772" t="s">
        <v>901</v>
      </c>
      <c r="C129" s="775" t="s">
        <v>119</v>
      </c>
      <c r="D129" s="814">
        <v>4</v>
      </c>
      <c r="E129" s="1035">
        <v>0</v>
      </c>
      <c r="F129" s="1055">
        <f>D129*E129</f>
        <v>0</v>
      </c>
      <c r="G129" s="809"/>
      <c r="H129" s="809"/>
      <c r="I129" s="789"/>
    </row>
    <row r="130" spans="1:9" s="313" customFormat="1">
      <c r="A130" s="324"/>
      <c r="B130" s="325"/>
      <c r="D130" s="788"/>
      <c r="E130" s="1034"/>
      <c r="F130" s="1030"/>
      <c r="G130" s="809"/>
      <c r="H130" s="809"/>
      <c r="I130" s="789"/>
    </row>
    <row r="131" spans="1:9" s="352" customFormat="1" ht="38.25">
      <c r="A131" s="830" t="s">
        <v>878</v>
      </c>
      <c r="B131" s="822" t="s">
        <v>1735</v>
      </c>
      <c r="C131" s="823"/>
      <c r="D131" s="825"/>
      <c r="E131" s="1040"/>
      <c r="F131" s="1041"/>
      <c r="G131" s="809"/>
      <c r="H131" s="809"/>
    </row>
    <row r="132" spans="1:9" s="352" customFormat="1" ht="15">
      <c r="A132" s="831"/>
      <c r="B132" s="822" t="s">
        <v>894</v>
      </c>
      <c r="C132" s="823" t="s">
        <v>895</v>
      </c>
      <c r="D132" s="825">
        <v>80</v>
      </c>
      <c r="E132" s="1040">
        <v>0</v>
      </c>
      <c r="F132" s="1042">
        <f>D132*E132</f>
        <v>0</v>
      </c>
      <c r="G132" s="809"/>
      <c r="H132" s="809"/>
    </row>
    <row r="133" spans="1:9" s="327" customFormat="1">
      <c r="A133" s="307"/>
      <c r="B133" s="799"/>
      <c r="C133" s="309"/>
      <c r="D133" s="788"/>
      <c r="E133" s="1034"/>
      <c r="F133" s="1030"/>
      <c r="G133" s="809"/>
      <c r="H133" s="809"/>
      <c r="I133" s="801"/>
    </row>
    <row r="134" spans="1:9" s="327" customFormat="1" ht="25.5">
      <c r="A134" s="904" t="s">
        <v>878</v>
      </c>
      <c r="B134" s="905" t="s">
        <v>1113</v>
      </c>
      <c r="C134" s="906"/>
      <c r="D134" s="825"/>
      <c r="E134" s="1057"/>
      <c r="F134" s="1041"/>
      <c r="G134" s="809"/>
      <c r="H134" s="809"/>
      <c r="I134" s="801"/>
    </row>
    <row r="135" spans="1:9" s="313" customFormat="1">
      <c r="A135" s="904"/>
      <c r="B135" s="905" t="s">
        <v>880</v>
      </c>
      <c r="C135" s="907" t="s">
        <v>113</v>
      </c>
      <c r="D135" s="825">
        <v>1</v>
      </c>
      <c r="E135" s="1058">
        <v>0</v>
      </c>
      <c r="F135" s="1041">
        <f>D135*E135</f>
        <v>0</v>
      </c>
      <c r="G135" s="809"/>
      <c r="H135" s="809"/>
      <c r="I135" s="789"/>
    </row>
    <row r="136" spans="1:9" s="327" customFormat="1">
      <c r="A136" s="328"/>
      <c r="B136" s="329"/>
      <c r="C136" s="330"/>
      <c r="D136" s="331"/>
      <c r="E136" s="1059"/>
      <c r="F136" s="1059"/>
      <c r="G136" s="809"/>
      <c r="H136" s="809"/>
      <c r="I136" s="801"/>
    </row>
    <row r="137" spans="1:9" s="313" customFormat="1">
      <c r="A137" s="802"/>
      <c r="B137" s="803" t="s">
        <v>442</v>
      </c>
      <c r="C137" s="804"/>
      <c r="D137" s="805"/>
      <c r="E137" s="1060"/>
      <c r="F137" s="1060">
        <f>+SUM(F4:F136)</f>
        <v>0</v>
      </c>
      <c r="G137" s="810"/>
      <c r="H137" s="810"/>
      <c r="I137" s="789"/>
    </row>
    <row r="138" spans="1:9" s="313" customFormat="1">
      <c r="A138" s="301"/>
      <c r="B138" s="302"/>
      <c r="C138" s="332"/>
      <c r="D138" s="333"/>
      <c r="E138" s="1031"/>
      <c r="F138" s="1061"/>
      <c r="G138" s="309"/>
      <c r="H138" s="309"/>
      <c r="I138" s="789"/>
    </row>
    <row r="139" spans="1:9" s="313" customFormat="1">
      <c r="A139" s="301"/>
      <c r="B139" s="305"/>
      <c r="C139" s="298"/>
      <c r="D139" s="299"/>
      <c r="E139" s="1031"/>
      <c r="F139" s="1031"/>
      <c r="G139" s="309"/>
      <c r="H139" s="309"/>
      <c r="I139" s="789"/>
    </row>
    <row r="140" spans="1:9" s="313" customFormat="1">
      <c r="A140" s="301"/>
      <c r="B140" s="305"/>
      <c r="C140" s="298"/>
      <c r="D140" s="299"/>
      <c r="E140" s="1031"/>
      <c r="F140" s="1031"/>
      <c r="G140" s="309"/>
      <c r="H140" s="309"/>
      <c r="I140" s="789"/>
    </row>
    <row r="141" spans="1:9" s="313" customFormat="1">
      <c r="A141" s="301"/>
      <c r="B141" s="305"/>
      <c r="C141" s="298"/>
      <c r="D141" s="299"/>
      <c r="E141" s="1031"/>
      <c r="F141" s="1031"/>
      <c r="G141" s="309"/>
      <c r="H141" s="309"/>
      <c r="I141" s="789"/>
    </row>
    <row r="142" spans="1:9" s="313" customFormat="1">
      <c r="A142" s="301"/>
      <c r="B142" s="305"/>
      <c r="C142" s="298"/>
      <c r="D142" s="299"/>
      <c r="E142" s="1031"/>
      <c r="F142" s="1031"/>
      <c r="G142" s="309"/>
      <c r="H142" s="309"/>
      <c r="I142" s="789"/>
    </row>
    <row r="143" spans="1:9" s="313" customFormat="1">
      <c r="A143" s="301"/>
      <c r="B143" s="305"/>
      <c r="C143" s="298"/>
      <c r="D143" s="299"/>
      <c r="E143" s="1031"/>
      <c r="F143" s="1031"/>
      <c r="G143" s="309"/>
      <c r="H143" s="309"/>
      <c r="I143" s="789"/>
    </row>
    <row r="144" spans="1:9" s="313" customFormat="1">
      <c r="A144" s="301"/>
      <c r="B144" s="305"/>
      <c r="C144" s="298"/>
      <c r="D144" s="299"/>
      <c r="E144" s="1031"/>
      <c r="F144" s="1031"/>
      <c r="G144" s="309"/>
      <c r="H144" s="309"/>
      <c r="I144" s="789"/>
    </row>
    <row r="145" spans="1:9" s="313" customFormat="1">
      <c r="A145" s="301"/>
      <c r="B145" s="305"/>
      <c r="C145" s="298"/>
      <c r="D145" s="299"/>
      <c r="E145" s="1031"/>
      <c r="F145" s="1031"/>
      <c r="G145" s="309"/>
      <c r="H145" s="309"/>
      <c r="I145" s="789"/>
    </row>
    <row r="146" spans="1:9" s="313" customFormat="1">
      <c r="A146" s="301"/>
      <c r="B146" s="305"/>
      <c r="C146" s="298"/>
      <c r="D146" s="299"/>
      <c r="E146" s="1031"/>
      <c r="F146" s="1031"/>
      <c r="G146" s="309"/>
      <c r="H146" s="309"/>
      <c r="I146" s="789"/>
    </row>
    <row r="147" spans="1:9" s="313" customFormat="1">
      <c r="A147" s="301"/>
      <c r="B147" s="305"/>
      <c r="C147" s="298"/>
      <c r="D147" s="299"/>
      <c r="E147" s="1031"/>
      <c r="F147" s="1031"/>
      <c r="G147" s="309"/>
      <c r="H147" s="309"/>
      <c r="I147" s="789"/>
    </row>
    <row r="148" spans="1:9" s="313" customFormat="1">
      <c r="A148" s="301"/>
      <c r="B148" s="305"/>
      <c r="C148" s="298"/>
      <c r="D148" s="299"/>
      <c r="E148" s="1031"/>
      <c r="F148" s="1031"/>
      <c r="G148" s="309"/>
      <c r="H148" s="309"/>
      <c r="I148" s="789"/>
    </row>
    <row r="149" spans="1:9" s="313" customFormat="1">
      <c r="A149" s="301"/>
      <c r="B149" s="305"/>
      <c r="C149" s="298"/>
      <c r="D149" s="299"/>
      <c r="E149" s="1031"/>
      <c r="F149" s="1031"/>
      <c r="G149" s="309"/>
      <c r="H149" s="309"/>
      <c r="I149" s="789"/>
    </row>
    <row r="150" spans="1:9" s="313" customFormat="1">
      <c r="A150" s="301"/>
      <c r="B150" s="305"/>
      <c r="C150" s="298"/>
      <c r="D150" s="299"/>
      <c r="E150" s="1031"/>
      <c r="F150" s="1031"/>
      <c r="G150" s="309"/>
      <c r="H150" s="309"/>
      <c r="I150" s="789"/>
    </row>
    <row r="151" spans="1:9" s="313" customFormat="1">
      <c r="A151" s="301"/>
      <c r="B151" s="305"/>
      <c r="C151" s="298"/>
      <c r="D151" s="299"/>
      <c r="E151" s="1031"/>
      <c r="F151" s="1031"/>
      <c r="G151" s="309"/>
      <c r="H151" s="309"/>
      <c r="I151" s="789"/>
    </row>
    <row r="152" spans="1:9" s="313" customFormat="1">
      <c r="A152" s="301"/>
      <c r="B152" s="305"/>
      <c r="C152" s="298"/>
      <c r="D152" s="299"/>
      <c r="E152" s="1031"/>
      <c r="F152" s="1031"/>
      <c r="G152" s="309"/>
      <c r="H152" s="309"/>
      <c r="I152" s="789"/>
    </row>
    <row r="153" spans="1:9" s="313" customFormat="1">
      <c r="A153" s="301"/>
      <c r="B153" s="305"/>
      <c r="C153" s="298"/>
      <c r="D153" s="299"/>
      <c r="E153" s="1031"/>
      <c r="F153" s="1031"/>
      <c r="G153" s="309"/>
      <c r="H153" s="309"/>
      <c r="I153" s="789"/>
    </row>
    <row r="154" spans="1:9" s="313" customFormat="1">
      <c r="A154" s="301"/>
      <c r="B154" s="305"/>
      <c r="C154" s="298"/>
      <c r="D154" s="299"/>
      <c r="E154" s="1031"/>
      <c r="F154" s="1031"/>
      <c r="G154" s="309"/>
      <c r="H154" s="309"/>
      <c r="I154" s="789"/>
    </row>
    <row r="155" spans="1:9" s="313" customFormat="1">
      <c r="A155" s="301"/>
      <c r="B155" s="305"/>
      <c r="C155" s="298"/>
      <c r="D155" s="299"/>
      <c r="E155" s="1031"/>
      <c r="F155" s="1031"/>
      <c r="G155" s="309"/>
      <c r="H155" s="309"/>
      <c r="I155" s="789"/>
    </row>
    <row r="156" spans="1:9" s="313" customFormat="1">
      <c r="A156" s="301"/>
      <c r="B156" s="305"/>
      <c r="C156" s="298"/>
      <c r="D156" s="299"/>
      <c r="E156" s="1031"/>
      <c r="F156" s="1031"/>
      <c r="G156" s="309"/>
      <c r="H156" s="309"/>
      <c r="I156" s="789"/>
    </row>
    <row r="157" spans="1:9" s="313" customFormat="1">
      <c r="A157" s="301"/>
      <c r="B157" s="305"/>
      <c r="C157" s="298"/>
      <c r="D157" s="299"/>
      <c r="E157" s="1031"/>
      <c r="F157" s="1031"/>
      <c r="G157" s="309"/>
      <c r="H157" s="309"/>
      <c r="I157" s="789"/>
    </row>
    <row r="159" spans="1:9" s="313" customFormat="1">
      <c r="A159" s="301"/>
      <c r="B159" s="305"/>
      <c r="C159" s="298"/>
      <c r="D159" s="299"/>
      <c r="E159" s="1031"/>
      <c r="F159" s="1031"/>
      <c r="G159" s="309"/>
      <c r="H159" s="309"/>
      <c r="I159" s="789"/>
    </row>
    <row r="160" spans="1:9" s="334" customFormat="1">
      <c r="A160" s="301"/>
      <c r="B160" s="305"/>
      <c r="C160" s="298"/>
      <c r="D160" s="299"/>
      <c r="E160" s="1031"/>
      <c r="F160" s="1031"/>
      <c r="G160" s="314"/>
      <c r="H160" s="314"/>
      <c r="I160" s="806"/>
    </row>
    <row r="161" spans="1:9" s="313" customFormat="1">
      <c r="A161" s="301"/>
      <c r="B161" s="305"/>
      <c r="C161" s="298"/>
      <c r="D161" s="299"/>
      <c r="E161" s="1031"/>
      <c r="F161" s="1031"/>
      <c r="G161" s="309"/>
      <c r="H161" s="309"/>
      <c r="I161" s="789"/>
    </row>
    <row r="162" spans="1:9" s="313" customFormat="1">
      <c r="A162" s="301"/>
      <c r="B162" s="305"/>
      <c r="C162" s="298"/>
      <c r="D162" s="299"/>
      <c r="E162" s="1031"/>
      <c r="F162" s="1031"/>
      <c r="G162" s="309"/>
      <c r="H162" s="309"/>
      <c r="I162" s="789"/>
    </row>
    <row r="163" spans="1:9" s="334" customFormat="1">
      <c r="A163" s="301"/>
      <c r="B163" s="305"/>
      <c r="C163" s="298"/>
      <c r="D163" s="299"/>
      <c r="E163" s="1031"/>
      <c r="F163" s="1031"/>
      <c r="G163" s="314"/>
      <c r="H163" s="314"/>
      <c r="I163" s="806"/>
    </row>
    <row r="164" spans="1:9" s="313" customFormat="1">
      <c r="A164" s="301"/>
      <c r="B164" s="305"/>
      <c r="C164" s="298"/>
      <c r="D164" s="299"/>
      <c r="E164" s="1031"/>
      <c r="F164" s="1031"/>
      <c r="G164" s="309"/>
      <c r="H164" s="309"/>
      <c r="I164" s="789"/>
    </row>
    <row r="165" spans="1:9" s="313" customFormat="1">
      <c r="A165" s="301"/>
      <c r="B165" s="305"/>
      <c r="C165" s="298"/>
      <c r="D165" s="299"/>
      <c r="E165" s="1031"/>
      <c r="F165" s="1031"/>
      <c r="G165" s="309"/>
      <c r="H165" s="309"/>
      <c r="I165" s="789"/>
    </row>
    <row r="166" spans="1:9" s="334" customFormat="1">
      <c r="A166" s="301"/>
      <c r="B166" s="305"/>
      <c r="C166" s="298"/>
      <c r="D166" s="299"/>
      <c r="E166" s="1031"/>
      <c r="F166" s="1031"/>
      <c r="G166" s="314"/>
      <c r="H166" s="314"/>
      <c r="I166" s="806"/>
    </row>
    <row r="167" spans="1:9" s="334" customFormat="1">
      <c r="A167" s="301"/>
      <c r="B167" s="305"/>
      <c r="C167" s="298"/>
      <c r="D167" s="299"/>
      <c r="E167" s="1031"/>
      <c r="F167" s="1031"/>
      <c r="G167" s="314"/>
      <c r="H167" s="314"/>
      <c r="I167" s="806"/>
    </row>
    <row r="170" spans="1:9" s="334" customFormat="1">
      <c r="A170" s="301"/>
      <c r="B170" s="305"/>
      <c r="C170" s="298"/>
      <c r="D170" s="299"/>
      <c r="E170" s="1031"/>
      <c r="F170" s="1031"/>
      <c r="G170" s="314"/>
      <c r="H170" s="314"/>
      <c r="I170" s="806"/>
    </row>
    <row r="171" spans="1:9" s="334" customFormat="1">
      <c r="A171" s="301"/>
      <c r="B171" s="305"/>
      <c r="C171" s="298"/>
      <c r="D171" s="299"/>
      <c r="E171" s="1031"/>
      <c r="F171" s="1031"/>
      <c r="G171" s="314"/>
      <c r="H171" s="314"/>
      <c r="I171" s="806"/>
    </row>
    <row r="172" spans="1:9" s="334" customFormat="1">
      <c r="A172" s="301"/>
      <c r="B172" s="305"/>
      <c r="C172" s="298"/>
      <c r="D172" s="299"/>
      <c r="E172" s="1031"/>
      <c r="F172" s="1031"/>
      <c r="G172" s="314"/>
      <c r="H172" s="314"/>
      <c r="I172" s="806"/>
    </row>
    <row r="173" spans="1:9" s="334" customFormat="1">
      <c r="A173" s="301"/>
      <c r="B173" s="305"/>
      <c r="C173" s="298"/>
      <c r="D173" s="299"/>
      <c r="E173" s="1031"/>
      <c r="F173" s="1031"/>
      <c r="G173" s="314"/>
      <c r="H173" s="314"/>
      <c r="I173" s="806"/>
    </row>
    <row r="188" spans="1:9" s="334" customFormat="1">
      <c r="A188" s="301"/>
      <c r="B188" s="305"/>
      <c r="C188" s="298"/>
      <c r="D188" s="299"/>
      <c r="E188" s="1031"/>
      <c r="F188" s="1031"/>
      <c r="G188" s="314"/>
      <c r="H188" s="314"/>
      <c r="I188" s="806"/>
    </row>
    <row r="191" spans="1:9" s="313" customFormat="1">
      <c r="A191" s="301"/>
      <c r="B191" s="305"/>
      <c r="C191" s="298"/>
      <c r="D191" s="299"/>
      <c r="E191" s="1031"/>
      <c r="F191" s="1031"/>
      <c r="G191" s="309"/>
      <c r="H191" s="309"/>
      <c r="I191" s="789"/>
    </row>
    <row r="194" spans="1:9" s="313" customFormat="1">
      <c r="A194" s="301"/>
      <c r="B194" s="305"/>
      <c r="C194" s="298"/>
      <c r="D194" s="299"/>
      <c r="E194" s="1031"/>
      <c r="F194" s="1031"/>
      <c r="G194" s="309"/>
      <c r="H194" s="309"/>
      <c r="I194" s="789"/>
    </row>
    <row r="197" spans="1:9" s="313" customFormat="1">
      <c r="A197" s="301"/>
      <c r="B197" s="305"/>
      <c r="C197" s="298"/>
      <c r="D197" s="299"/>
      <c r="E197" s="1031"/>
      <c r="F197" s="1031"/>
      <c r="G197" s="309"/>
      <c r="H197" s="309"/>
      <c r="I197" s="789"/>
    </row>
    <row r="200" spans="1:9" s="313" customFormat="1">
      <c r="A200" s="301"/>
      <c r="B200" s="305"/>
      <c r="C200" s="298"/>
      <c r="D200" s="299"/>
      <c r="E200" s="1031"/>
      <c r="F200" s="1031"/>
      <c r="G200" s="309"/>
      <c r="H200" s="309"/>
      <c r="I200" s="789"/>
    </row>
    <row r="203" spans="1:9" s="313" customFormat="1">
      <c r="A203" s="301"/>
      <c r="B203" s="305"/>
      <c r="C203" s="298"/>
      <c r="D203" s="299"/>
      <c r="E203" s="1031"/>
      <c r="F203" s="1031"/>
      <c r="G203" s="309"/>
      <c r="H203" s="309"/>
      <c r="I203" s="789"/>
    </row>
    <row r="206" spans="1:9" s="334" customFormat="1">
      <c r="A206" s="301"/>
      <c r="B206" s="305"/>
      <c r="C206" s="298"/>
      <c r="D206" s="299"/>
      <c r="E206" s="1031"/>
      <c r="F206" s="1031"/>
      <c r="G206" s="314"/>
      <c r="H206" s="314"/>
      <c r="I206" s="806"/>
    </row>
    <row r="209" spans="1:9" s="334" customFormat="1">
      <c r="A209" s="301"/>
      <c r="B209" s="305"/>
      <c r="C209" s="298"/>
      <c r="D209" s="299"/>
      <c r="E209" s="1031"/>
      <c r="F209" s="1031"/>
      <c r="G209" s="314"/>
      <c r="H209" s="314"/>
      <c r="I209" s="806"/>
    </row>
    <row r="212" spans="1:9" s="334" customFormat="1">
      <c r="A212" s="301"/>
      <c r="B212" s="305"/>
      <c r="C212" s="298"/>
      <c r="D212" s="299"/>
      <c r="E212" s="1031"/>
      <c r="F212" s="1031"/>
      <c r="G212" s="314"/>
      <c r="H212" s="314"/>
      <c r="I212" s="806"/>
    </row>
    <row r="214" spans="1:9" s="335" customFormat="1">
      <c r="A214" s="301"/>
      <c r="B214" s="305"/>
      <c r="C214" s="298"/>
      <c r="D214" s="299"/>
      <c r="E214" s="1031"/>
      <c r="F214" s="1031"/>
      <c r="G214" s="332"/>
      <c r="H214" s="332"/>
      <c r="I214" s="807"/>
    </row>
    <row r="215" spans="1:9" s="334" customFormat="1">
      <c r="A215" s="301"/>
      <c r="B215" s="305"/>
      <c r="C215" s="298"/>
      <c r="D215" s="299"/>
      <c r="E215" s="1031"/>
      <c r="F215" s="1031"/>
      <c r="G215" s="314"/>
      <c r="H215" s="314"/>
      <c r="I215" s="806"/>
    </row>
  </sheetData>
  <pageMargins left="0.98425196850393704" right="0.78740157480314965" top="0.98425196850393704" bottom="0.98425196850393704" header="0" footer="0"/>
  <pageSetup paperSize="9" scale="60" orientation="portrait" r:id="rId1"/>
  <headerFooter alignWithMargins="0"/>
  <rowBreaks count="2" manualBreakCount="2">
    <brk id="125" max="9" man="1"/>
    <brk id="138" max="5" man="1"/>
  </rowBreaks>
  <colBreaks count="1" manualBreakCount="1">
    <brk id="6" max="196"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34F76F-06FF-44A5-9940-122E7DB94A9D}">
  <dimension ref="A1:J807"/>
  <sheetViews>
    <sheetView view="pageBreakPreview" zoomScaleNormal="100" zoomScaleSheetLayoutView="100" workbookViewId="0">
      <pane ySplit="3" topLeftCell="A4" activePane="bottomLeft" state="frozen"/>
      <selection pane="bottomLeft" activeCell="E704" sqref="E704"/>
    </sheetView>
  </sheetViews>
  <sheetFormatPr defaultRowHeight="12.75"/>
  <cols>
    <col min="1" max="1" width="6.85546875" style="385" customWidth="1"/>
    <col min="2" max="2" width="45.140625" style="374" customWidth="1"/>
    <col min="3" max="3" width="11" style="346" customWidth="1"/>
    <col min="4" max="4" width="11" style="347" customWidth="1"/>
    <col min="5" max="5" width="16.7109375" style="1120" customWidth="1"/>
    <col min="6" max="6" width="16.7109375" style="1117" customWidth="1"/>
    <col min="7" max="7" width="11" style="838" hidden="1" customWidth="1"/>
    <col min="8" max="8" width="38.28515625" style="838" hidden="1" customWidth="1"/>
    <col min="9" max="9" width="15.7109375" style="348" hidden="1" customWidth="1"/>
    <col min="10" max="10" width="9.140625" style="348" hidden="1" customWidth="1"/>
    <col min="11" max="16384" width="9.140625" style="348"/>
  </cols>
  <sheetData>
    <row r="1" spans="1:9" s="338" customFormat="1" ht="16.5">
      <c r="A1" s="187" t="s">
        <v>902</v>
      </c>
      <c r="B1" s="188" t="s">
        <v>903</v>
      </c>
      <c r="C1" s="336"/>
      <c r="D1" s="337"/>
      <c r="E1" s="1062"/>
      <c r="F1" s="1063"/>
      <c r="G1" s="840"/>
      <c r="H1" s="840"/>
    </row>
    <row r="2" spans="1:9" s="338" customFormat="1" ht="16.5">
      <c r="A2" s="339"/>
      <c r="B2" s="340"/>
      <c r="C2" s="336"/>
      <c r="D2" s="337"/>
      <c r="E2" s="1062"/>
      <c r="F2" s="1063"/>
      <c r="G2" s="840"/>
      <c r="H2" s="840"/>
    </row>
    <row r="3" spans="1:9" s="303" customFormat="1">
      <c r="A3" s="778"/>
      <c r="B3" s="779" t="s">
        <v>1698</v>
      </c>
      <c r="C3" s="780" t="s">
        <v>139</v>
      </c>
      <c r="D3" s="781" t="s">
        <v>97</v>
      </c>
      <c r="E3" s="1032" t="s">
        <v>1699</v>
      </c>
      <c r="F3" s="1032" t="s">
        <v>99</v>
      </c>
      <c r="G3" s="835"/>
      <c r="H3" s="835"/>
    </row>
    <row r="4" spans="1:9" s="303" customFormat="1">
      <c r="A4" s="341"/>
      <c r="B4" s="342"/>
      <c r="C4" s="343"/>
      <c r="D4" s="343"/>
      <c r="E4" s="1064"/>
      <c r="F4" s="1065"/>
      <c r="G4" s="836"/>
      <c r="H4" s="748" t="s">
        <v>1453</v>
      </c>
    </row>
    <row r="5" spans="1:9" s="300" customFormat="1">
      <c r="A5" s="301"/>
      <c r="B5" s="785" t="s">
        <v>1700</v>
      </c>
      <c r="C5" s="298"/>
      <c r="D5" s="299"/>
      <c r="E5" s="1033"/>
      <c r="F5" s="1031"/>
      <c r="G5" s="836"/>
      <c r="H5" s="749" t="s">
        <v>1454</v>
      </c>
      <c r="I5" s="914">
        <f>SUM(F557+F562+F567+F570)</f>
        <v>0</v>
      </c>
    </row>
    <row r="6" spans="1:9" s="300" customFormat="1" ht="38.25">
      <c r="A6" s="786" t="s">
        <v>1701</v>
      </c>
      <c r="B6" s="785" t="s">
        <v>1702</v>
      </c>
      <c r="C6" s="298"/>
      <c r="D6" s="299"/>
      <c r="E6" s="1033"/>
      <c r="F6" s="1031"/>
      <c r="G6" s="836"/>
      <c r="H6" s="750" t="s">
        <v>1455</v>
      </c>
      <c r="I6" s="914">
        <f>SUM(F549+F552)</f>
        <v>0</v>
      </c>
    </row>
    <row r="7" spans="1:9" s="300" customFormat="1">
      <c r="A7" s="786" t="s">
        <v>1703</v>
      </c>
      <c r="B7" s="785" t="s">
        <v>1704</v>
      </c>
      <c r="C7" s="298"/>
      <c r="D7" s="299"/>
      <c r="E7" s="1033"/>
      <c r="F7" s="1031"/>
      <c r="G7" s="836"/>
      <c r="H7" s="751" t="s">
        <v>309</v>
      </c>
      <c r="I7" s="914"/>
    </row>
    <row r="8" spans="1:9" s="300" customFormat="1" ht="25.5">
      <c r="A8" s="786" t="s">
        <v>1705</v>
      </c>
      <c r="B8" s="785" t="s">
        <v>1706</v>
      </c>
      <c r="C8" s="298"/>
      <c r="D8" s="299"/>
      <c r="E8" s="1033"/>
      <c r="F8" s="1031"/>
      <c r="G8" s="836"/>
      <c r="H8" s="752" t="s">
        <v>1376</v>
      </c>
      <c r="I8" s="914">
        <f>SUM(F107+F111)</f>
        <v>0</v>
      </c>
    </row>
    <row r="9" spans="1:9" ht="165.75">
      <c r="A9" s="379" t="s">
        <v>1737</v>
      </c>
      <c r="B9" s="326" t="s">
        <v>1738</v>
      </c>
      <c r="C9" s="363"/>
      <c r="E9" s="1066"/>
      <c r="F9" s="1067"/>
      <c r="G9" s="836"/>
      <c r="H9" s="753" t="s">
        <v>1456</v>
      </c>
      <c r="I9" s="915">
        <f>SUM(F14+F20+F40+F43+F46+F55+F59+F68+F71+F74+F77+F80+F83+F103+F114+F173+F176+F179+F182+F185+F190+F193+F196+F199+F202+F205+F208+F211+F214+F217+F220+F223+F226+F229+F232+F323+F362+F365+F388+F391+F414+F417+F442+F448+F695)</f>
        <v>0</v>
      </c>
    </row>
    <row r="10" spans="1:9" s="303" customFormat="1">
      <c r="A10" s="341"/>
      <c r="B10" s="342"/>
      <c r="C10" s="343"/>
      <c r="D10" s="343"/>
      <c r="E10" s="1064"/>
      <c r="F10" s="1065"/>
      <c r="G10" s="836"/>
      <c r="H10" s="754" t="s">
        <v>1457</v>
      </c>
      <c r="I10" s="916">
        <f>SUM(F117+F120+F123+F126+F129+F659+F662+F665+F668)</f>
        <v>0</v>
      </c>
    </row>
    <row r="11" spans="1:9">
      <c r="A11" s="344" t="s">
        <v>904</v>
      </c>
      <c r="B11" s="345" t="s">
        <v>905</v>
      </c>
      <c r="E11" s="1068"/>
      <c r="F11" s="1069"/>
      <c r="G11" s="836"/>
      <c r="H11" s="755" t="s">
        <v>1458</v>
      </c>
      <c r="I11" s="917">
        <f>SUM(F573+F576+F579+F582+F585+F588+F591+F594+F597+F600+F603+F606+F609+F612+F692)</f>
        <v>0</v>
      </c>
    </row>
    <row r="12" spans="1:9">
      <c r="A12" s="344"/>
      <c r="B12" s="345"/>
      <c r="E12" s="1068"/>
      <c r="F12" s="1069"/>
      <c r="G12" s="836"/>
      <c r="H12" s="756" t="s">
        <v>1459</v>
      </c>
      <c r="I12" s="918"/>
    </row>
    <row r="13" spans="1:9" ht="25.5">
      <c r="A13" s="842" t="s">
        <v>878</v>
      </c>
      <c r="B13" s="843" t="s">
        <v>1739</v>
      </c>
      <c r="C13" s="844"/>
      <c r="D13" s="845"/>
      <c r="E13" s="1070"/>
      <c r="F13" s="1071"/>
      <c r="G13" s="836"/>
      <c r="H13" s="841" t="s">
        <v>1768</v>
      </c>
      <c r="I13" s="915">
        <f>SUM(F144+F329+F339+F445+F452+F679+F682+F685+F699)</f>
        <v>0</v>
      </c>
    </row>
    <row r="14" spans="1:9">
      <c r="A14" s="846"/>
      <c r="B14" s="843" t="s">
        <v>906</v>
      </c>
      <c r="C14" s="844" t="s">
        <v>113</v>
      </c>
      <c r="D14" s="845">
        <v>1</v>
      </c>
      <c r="E14" s="1070">
        <v>0</v>
      </c>
      <c r="F14" s="1072">
        <f>D14*E14</f>
        <v>0</v>
      </c>
      <c r="G14" s="836"/>
      <c r="H14" s="757" t="s">
        <v>1460</v>
      </c>
      <c r="I14" s="915">
        <f>SUM(F17+F23+F26+F29+F32+F37+F49+F52+F58+F62+F67+F88+F91+F94+F97+F100+F106+F110+F134+F137+F140+F143+F147+F150+F155+F158+F161+F164+F167+F170+F241+F244+F247+F250+F253+F256+F259+F262+F265+F268+F271+F274+F277+F284+F287+F290+F293+F296+F299+F302+F305+F308+F311+F314+F317+F320+F326+F332+F335+F338+F344+F347+F350+F353+F356+F359+F368+F373+F376+F379+F382+F385+F394+F399+F402+F405+F408+F411+F420+F427+F430+F433+F436+F439+F451+F457+F460+F463+F466+F469+F472+F475+F478+F481+F484+F487+F490+F493+F496+F499+F502+F503+F504+F508+F512+F515+F518+F523+F526+F529+F532+F535+F538+F541+F544+F617+F620+F625+F628+F631+F636+F639+F642+F645+F648+F651+F654+F698+F702+F705)</f>
        <v>0</v>
      </c>
    </row>
    <row r="15" spans="1:9">
      <c r="A15" s="320"/>
      <c r="B15" s="791"/>
      <c r="C15" s="317"/>
      <c r="D15" s="318"/>
      <c r="E15" s="1068"/>
      <c r="F15" s="1039"/>
      <c r="G15" s="836"/>
      <c r="H15" s="836"/>
    </row>
    <row r="16" spans="1:9" ht="38.25">
      <c r="A16" s="316" t="s">
        <v>878</v>
      </c>
      <c r="B16" s="791" t="s">
        <v>1740</v>
      </c>
      <c r="C16" s="317"/>
      <c r="D16" s="318"/>
      <c r="E16" s="1068"/>
      <c r="F16" s="1039"/>
      <c r="G16" s="836"/>
      <c r="H16" s="836"/>
    </row>
    <row r="17" spans="1:8">
      <c r="A17" s="320"/>
      <c r="B17" s="791" t="s">
        <v>906</v>
      </c>
      <c r="C17" s="317" t="s">
        <v>113</v>
      </c>
      <c r="D17" s="318">
        <v>1</v>
      </c>
      <c r="E17" s="1068">
        <v>0</v>
      </c>
      <c r="F17" s="1039">
        <f>D17*E17</f>
        <v>0</v>
      </c>
      <c r="G17" s="836"/>
      <c r="H17" s="837"/>
    </row>
    <row r="18" spans="1:8">
      <c r="A18" s="320"/>
      <c r="B18" s="791"/>
      <c r="C18" s="317"/>
      <c r="D18" s="318"/>
      <c r="E18" s="1068"/>
      <c r="F18" s="1039"/>
      <c r="G18" s="836"/>
      <c r="H18" s="836"/>
    </row>
    <row r="19" spans="1:8" ht="33" customHeight="1">
      <c r="A19" s="842" t="s">
        <v>878</v>
      </c>
      <c r="B19" s="843" t="s">
        <v>907</v>
      </c>
      <c r="C19" s="844"/>
      <c r="D19" s="845"/>
      <c r="E19" s="1070"/>
      <c r="F19" s="1071"/>
      <c r="G19" s="836"/>
      <c r="H19" s="836"/>
    </row>
    <row r="20" spans="1:8">
      <c r="A20" s="846"/>
      <c r="B20" s="843" t="s">
        <v>906</v>
      </c>
      <c r="C20" s="844" t="s">
        <v>113</v>
      </c>
      <c r="D20" s="845">
        <v>1</v>
      </c>
      <c r="E20" s="1070">
        <v>0</v>
      </c>
      <c r="F20" s="1072">
        <f>D20*E20</f>
        <v>0</v>
      </c>
      <c r="G20" s="836"/>
      <c r="H20" s="836"/>
    </row>
    <row r="21" spans="1:8">
      <c r="A21" s="320"/>
      <c r="B21" s="791"/>
      <c r="C21" s="317"/>
      <c r="D21" s="318"/>
      <c r="E21" s="1068"/>
      <c r="F21" s="1039"/>
      <c r="G21" s="836"/>
      <c r="H21" s="836"/>
    </row>
    <row r="22" spans="1:8" ht="83.25" customHeight="1">
      <c r="A22" s="316" t="s">
        <v>878</v>
      </c>
      <c r="B22" s="791" t="s">
        <v>908</v>
      </c>
      <c r="C22" s="317"/>
      <c r="D22" s="318"/>
      <c r="E22" s="1068"/>
      <c r="F22" s="1073"/>
      <c r="G22" s="836"/>
      <c r="H22" s="836"/>
    </row>
    <row r="23" spans="1:8">
      <c r="A23" s="320"/>
      <c r="B23" s="791" t="s">
        <v>906</v>
      </c>
      <c r="C23" s="317" t="s">
        <v>113</v>
      </c>
      <c r="D23" s="318">
        <v>1</v>
      </c>
      <c r="E23" s="1068">
        <v>0</v>
      </c>
      <c r="F23" s="1039">
        <f>D23*E23</f>
        <v>0</v>
      </c>
      <c r="G23" s="836"/>
    </row>
    <row r="24" spans="1:8">
      <c r="A24" s="320"/>
      <c r="B24" s="791"/>
      <c r="C24" s="317"/>
      <c r="D24" s="318"/>
      <c r="E24" s="1068"/>
      <c r="F24" s="1039"/>
      <c r="G24" s="836"/>
    </row>
    <row r="25" spans="1:8" ht="54" customHeight="1">
      <c r="A25" s="316" t="s">
        <v>878</v>
      </c>
      <c r="B25" s="791" t="s">
        <v>909</v>
      </c>
      <c r="C25" s="317"/>
      <c r="D25" s="318"/>
      <c r="E25" s="1068"/>
      <c r="F25" s="1073"/>
      <c r="G25" s="836"/>
    </row>
    <row r="26" spans="1:8">
      <c r="A26" s="320"/>
      <c r="B26" s="791" t="s">
        <v>906</v>
      </c>
      <c r="C26" s="317" t="s">
        <v>113</v>
      </c>
      <c r="D26" s="318">
        <v>1</v>
      </c>
      <c r="E26" s="1068">
        <v>0</v>
      </c>
      <c r="F26" s="1039">
        <f>D26*E26</f>
        <v>0</v>
      </c>
      <c r="G26" s="836"/>
    </row>
    <row r="27" spans="1:8">
      <c r="A27" s="320"/>
      <c r="B27" s="791"/>
      <c r="C27" s="317"/>
      <c r="D27" s="318"/>
      <c r="E27" s="1068"/>
      <c r="F27" s="1039"/>
      <c r="G27" s="836"/>
    </row>
    <row r="28" spans="1:8" ht="77.25" customHeight="1">
      <c r="A28" s="316" t="s">
        <v>878</v>
      </c>
      <c r="B28" s="791" t="s">
        <v>910</v>
      </c>
      <c r="C28" s="317"/>
      <c r="D28" s="318"/>
      <c r="E28" s="1068"/>
      <c r="F28" s="1073"/>
      <c r="G28" s="836"/>
    </row>
    <row r="29" spans="1:8">
      <c r="A29" s="320"/>
      <c r="B29" s="791" t="s">
        <v>906</v>
      </c>
      <c r="C29" s="317" t="s">
        <v>113</v>
      </c>
      <c r="D29" s="318">
        <v>24</v>
      </c>
      <c r="E29" s="1068">
        <v>0</v>
      </c>
      <c r="F29" s="1039">
        <f>D29*E29</f>
        <v>0</v>
      </c>
      <c r="G29" s="836"/>
    </row>
    <row r="30" spans="1:8">
      <c r="A30" s="320"/>
      <c r="B30" s="791"/>
      <c r="C30" s="317"/>
      <c r="D30" s="318"/>
      <c r="E30" s="1068"/>
      <c r="F30" s="1039"/>
      <c r="G30" s="836"/>
    </row>
    <row r="31" spans="1:8" ht="56.25" customHeight="1">
      <c r="A31" s="316" t="s">
        <v>878</v>
      </c>
      <c r="B31" s="791" t="s">
        <v>911</v>
      </c>
      <c r="C31" s="317"/>
      <c r="D31" s="318"/>
      <c r="E31" s="1068"/>
      <c r="F31" s="1073"/>
      <c r="G31" s="836"/>
    </row>
    <row r="32" spans="1:8">
      <c r="A32" s="320"/>
      <c r="B32" s="791" t="s">
        <v>906</v>
      </c>
      <c r="C32" s="317" t="s">
        <v>113</v>
      </c>
      <c r="D32" s="318">
        <v>1</v>
      </c>
      <c r="E32" s="1068">
        <v>0</v>
      </c>
      <c r="F32" s="1039">
        <f>D32*E32</f>
        <v>0</v>
      </c>
      <c r="G32" s="836"/>
    </row>
    <row r="33" spans="1:8" s="352" customFormat="1" ht="13.5" customHeight="1">
      <c r="A33" s="349"/>
      <c r="B33" s="350"/>
      <c r="C33" s="346"/>
      <c r="D33" s="351"/>
      <c r="E33" s="1068"/>
      <c r="F33" s="1067"/>
      <c r="G33" s="836"/>
      <c r="H33" s="836"/>
    </row>
    <row r="34" spans="1:8">
      <c r="A34" s="344" t="s">
        <v>912</v>
      </c>
      <c r="B34" s="345" t="s">
        <v>1741</v>
      </c>
      <c r="C34" s="353"/>
      <c r="D34" s="354"/>
      <c r="E34" s="1068"/>
      <c r="F34" s="1073"/>
      <c r="G34" s="836"/>
      <c r="H34" s="836"/>
    </row>
    <row r="35" spans="1:8">
      <c r="A35" s="344"/>
      <c r="B35" s="345"/>
      <c r="C35" s="353"/>
      <c r="D35" s="354"/>
      <c r="E35" s="1068"/>
      <c r="F35" s="1073"/>
      <c r="G35" s="836"/>
      <c r="H35" s="836"/>
    </row>
    <row r="36" spans="1:8" ht="51">
      <c r="A36" s="320" t="s">
        <v>878</v>
      </c>
      <c r="B36" s="791" t="s">
        <v>913</v>
      </c>
      <c r="C36" s="317"/>
      <c r="D36" s="319"/>
      <c r="E36" s="1074"/>
      <c r="F36" s="1073"/>
      <c r="G36" s="836"/>
      <c r="H36" s="836"/>
    </row>
    <row r="37" spans="1:8">
      <c r="A37" s="320"/>
      <c r="B37" s="791" t="s">
        <v>894</v>
      </c>
      <c r="C37" s="317" t="s">
        <v>895</v>
      </c>
      <c r="D37" s="318">
        <v>71</v>
      </c>
      <c r="E37" s="1068">
        <v>0</v>
      </c>
      <c r="F37" s="1039">
        <f>D37*E37</f>
        <v>0</v>
      </c>
      <c r="G37" s="836"/>
      <c r="H37" s="836"/>
    </row>
    <row r="38" spans="1:8">
      <c r="A38" s="320"/>
      <c r="B38" s="791"/>
      <c r="C38" s="317"/>
      <c r="D38" s="318"/>
      <c r="E38" s="1068"/>
      <c r="F38" s="1039"/>
      <c r="G38" s="836"/>
      <c r="H38" s="836"/>
    </row>
    <row r="39" spans="1:8" ht="38.25">
      <c r="A39" s="842" t="s">
        <v>878</v>
      </c>
      <c r="B39" s="843" t="s">
        <v>914</v>
      </c>
      <c r="C39" s="844"/>
      <c r="D39" s="845"/>
      <c r="E39" s="1070"/>
      <c r="F39" s="1071"/>
      <c r="G39" s="836"/>
      <c r="H39" s="836"/>
    </row>
    <row r="40" spans="1:8">
      <c r="A40" s="846"/>
      <c r="B40" s="843" t="s">
        <v>894</v>
      </c>
      <c r="C40" s="844" t="s">
        <v>895</v>
      </c>
      <c r="D40" s="845">
        <v>185</v>
      </c>
      <c r="E40" s="1070">
        <v>0</v>
      </c>
      <c r="F40" s="1072">
        <f>D40*E40</f>
        <v>0</v>
      </c>
      <c r="G40" s="836"/>
      <c r="H40" s="836"/>
    </row>
    <row r="41" spans="1:8">
      <c r="A41" s="320"/>
      <c r="B41" s="791"/>
      <c r="C41" s="317"/>
      <c r="D41" s="318"/>
      <c r="E41" s="1068"/>
      <c r="F41" s="1073"/>
      <c r="G41" s="836"/>
      <c r="H41" s="836"/>
    </row>
    <row r="42" spans="1:8" ht="38.25">
      <c r="A42" s="842" t="s">
        <v>878</v>
      </c>
      <c r="B42" s="843" t="s">
        <v>915</v>
      </c>
      <c r="C42" s="844"/>
      <c r="D42" s="845"/>
      <c r="E42" s="1070"/>
      <c r="F42" s="1071"/>
      <c r="G42" s="836"/>
      <c r="H42" s="836"/>
    </row>
    <row r="43" spans="1:8">
      <c r="A43" s="846"/>
      <c r="B43" s="843" t="s">
        <v>894</v>
      </c>
      <c r="C43" s="844" t="s">
        <v>895</v>
      </c>
      <c r="D43" s="845">
        <v>120</v>
      </c>
      <c r="E43" s="1070">
        <v>0</v>
      </c>
      <c r="F43" s="1072">
        <f>D43*E43</f>
        <v>0</v>
      </c>
      <c r="G43" s="836"/>
      <c r="H43" s="836"/>
    </row>
    <row r="44" spans="1:8">
      <c r="A44" s="320"/>
      <c r="B44" s="791"/>
      <c r="C44" s="317"/>
      <c r="D44" s="318"/>
      <c r="E44" s="1068"/>
      <c r="F44" s="1039"/>
      <c r="G44" s="836"/>
      <c r="H44" s="836"/>
    </row>
    <row r="45" spans="1:8" ht="51">
      <c r="A45" s="847" t="s">
        <v>878</v>
      </c>
      <c r="B45" s="848" t="s">
        <v>916</v>
      </c>
      <c r="C45" s="849"/>
      <c r="D45" s="850"/>
      <c r="E45" s="1070"/>
      <c r="F45" s="1071"/>
      <c r="G45" s="836"/>
      <c r="H45" s="836"/>
    </row>
    <row r="46" spans="1:8">
      <c r="A46" s="847"/>
      <c r="B46" s="848" t="s">
        <v>894</v>
      </c>
      <c r="C46" s="849" t="s">
        <v>895</v>
      </c>
      <c r="D46" s="850">
        <v>3348</v>
      </c>
      <c r="E46" s="1070">
        <v>0</v>
      </c>
      <c r="F46" s="1075">
        <f>D46*E46</f>
        <v>0</v>
      </c>
      <c r="G46" s="836"/>
      <c r="H46" s="836"/>
    </row>
    <row r="47" spans="1:8">
      <c r="A47" s="349"/>
      <c r="B47" s="350"/>
      <c r="E47" s="1068"/>
      <c r="F47" s="1067"/>
      <c r="G47" s="836"/>
      <c r="H47" s="836"/>
    </row>
    <row r="48" spans="1:8" ht="51">
      <c r="A48" s="349" t="s">
        <v>878</v>
      </c>
      <c r="B48" s="350" t="s">
        <v>917</v>
      </c>
      <c r="E48" s="1068"/>
      <c r="F48" s="1073"/>
      <c r="G48" s="836"/>
      <c r="H48" s="836"/>
    </row>
    <row r="49" spans="1:8">
      <c r="A49" s="316"/>
      <c r="B49" s="350" t="s">
        <v>894</v>
      </c>
      <c r="C49" s="346" t="s">
        <v>895</v>
      </c>
      <c r="D49" s="347">
        <v>3298</v>
      </c>
      <c r="E49" s="1068">
        <v>0</v>
      </c>
      <c r="F49" s="1067">
        <f>D49*E49</f>
        <v>0</v>
      </c>
      <c r="G49" s="836"/>
      <c r="H49" s="836"/>
    </row>
    <row r="50" spans="1:8">
      <c r="A50" s="349"/>
      <c r="B50" s="350"/>
      <c r="E50" s="1068"/>
      <c r="F50" s="1067"/>
      <c r="G50" s="836"/>
      <c r="H50" s="836"/>
    </row>
    <row r="51" spans="1:8" ht="51">
      <c r="A51" s="349" t="s">
        <v>878</v>
      </c>
      <c r="B51" s="350" t="s">
        <v>918</v>
      </c>
      <c r="D51" s="346"/>
      <c r="E51" s="1068"/>
      <c r="F51" s="1073"/>
      <c r="G51" s="836"/>
      <c r="H51" s="836"/>
    </row>
    <row r="52" spans="1:8">
      <c r="A52" s="316"/>
      <c r="B52" s="350" t="s">
        <v>894</v>
      </c>
      <c r="C52" s="346" t="s">
        <v>895</v>
      </c>
      <c r="D52" s="347">
        <v>120</v>
      </c>
      <c r="E52" s="1068">
        <v>0</v>
      </c>
      <c r="F52" s="1067">
        <f>D52*E52</f>
        <v>0</v>
      </c>
      <c r="G52" s="836"/>
      <c r="H52" s="836"/>
    </row>
    <row r="53" spans="1:8">
      <c r="A53" s="316"/>
      <c r="B53" s="350"/>
      <c r="E53" s="1068"/>
      <c r="F53" s="1067"/>
      <c r="G53" s="836"/>
      <c r="H53" s="836"/>
    </row>
    <row r="54" spans="1:8" ht="53.25" customHeight="1">
      <c r="A54" s="842" t="s">
        <v>878</v>
      </c>
      <c r="B54" s="843" t="s">
        <v>893</v>
      </c>
      <c r="C54" s="844"/>
      <c r="D54" s="845"/>
      <c r="E54" s="1070"/>
      <c r="F54" s="1071"/>
      <c r="G54" s="836"/>
      <c r="H54" s="836"/>
    </row>
    <row r="55" spans="1:8">
      <c r="A55" s="846"/>
      <c r="B55" s="843" t="s">
        <v>894</v>
      </c>
      <c r="C55" s="844" t="s">
        <v>895</v>
      </c>
      <c r="D55" s="845">
        <v>395</v>
      </c>
      <c r="E55" s="1070">
        <v>0</v>
      </c>
      <c r="F55" s="1072">
        <f>D55*E55</f>
        <v>0</v>
      </c>
      <c r="G55" s="836"/>
      <c r="H55" s="836"/>
    </row>
    <row r="56" spans="1:8">
      <c r="A56" s="320"/>
      <c r="B56" s="791"/>
      <c r="C56" s="317"/>
      <c r="D56" s="318"/>
      <c r="E56" s="1076"/>
      <c r="F56" s="1039"/>
      <c r="G56" s="836"/>
      <c r="H56" s="836"/>
    </row>
    <row r="57" spans="1:8" ht="54" customHeight="1">
      <c r="A57" s="316" t="s">
        <v>878</v>
      </c>
      <c r="B57" s="791" t="s">
        <v>919</v>
      </c>
      <c r="C57" s="317"/>
      <c r="D57" s="318"/>
      <c r="E57" s="1068"/>
      <c r="F57" s="1073"/>
      <c r="G57" s="836"/>
      <c r="H57" s="836"/>
    </row>
    <row r="58" spans="1:8">
      <c r="A58" s="320"/>
      <c r="B58" s="791" t="s">
        <v>894</v>
      </c>
      <c r="C58" s="317" t="s">
        <v>895</v>
      </c>
      <c r="D58" s="318">
        <v>400</v>
      </c>
      <c r="E58" s="1068">
        <v>0</v>
      </c>
      <c r="F58" s="1039">
        <f>D58*E58*0.6</f>
        <v>0</v>
      </c>
      <c r="G58" s="836"/>
      <c r="H58" s="836"/>
    </row>
    <row r="59" spans="1:8">
      <c r="A59" s="846"/>
      <c r="B59" s="843"/>
      <c r="C59" s="844"/>
      <c r="D59" s="845"/>
      <c r="E59" s="1070"/>
      <c r="F59" s="1072">
        <f>D58*E58*0.4</f>
        <v>0</v>
      </c>
      <c r="G59" s="836"/>
      <c r="H59" s="836"/>
    </row>
    <row r="60" spans="1:8">
      <c r="A60" s="320"/>
      <c r="B60" s="791"/>
      <c r="C60" s="317"/>
      <c r="D60" s="318"/>
      <c r="E60" s="1068"/>
      <c r="F60" s="1039"/>
      <c r="G60" s="836"/>
      <c r="H60" s="836"/>
    </row>
    <row r="61" spans="1:8" ht="153">
      <c r="A61" s="316" t="s">
        <v>878</v>
      </c>
      <c r="B61" s="791" t="s">
        <v>1742</v>
      </c>
      <c r="C61" s="317"/>
      <c r="D61" s="318"/>
      <c r="E61" s="1068"/>
      <c r="F61" s="1073"/>
      <c r="G61" s="836"/>
      <c r="H61" s="836"/>
    </row>
    <row r="62" spans="1:8">
      <c r="A62" s="320"/>
      <c r="B62" s="791" t="s">
        <v>894</v>
      </c>
      <c r="C62" s="317" t="s">
        <v>895</v>
      </c>
      <c r="D62" s="318">
        <v>125</v>
      </c>
      <c r="E62" s="1068">
        <v>0</v>
      </c>
      <c r="F62" s="1039">
        <f>D62*E62</f>
        <v>0</v>
      </c>
      <c r="G62" s="836"/>
      <c r="H62" s="836"/>
    </row>
    <row r="63" spans="1:8">
      <c r="A63" s="320"/>
      <c r="B63" s="791"/>
      <c r="C63" s="317"/>
      <c r="D63" s="318"/>
      <c r="E63" s="1068"/>
      <c r="F63" s="1039"/>
      <c r="G63" s="836"/>
      <c r="H63" s="836"/>
    </row>
    <row r="64" spans="1:8">
      <c r="A64" s="355" t="s">
        <v>920</v>
      </c>
      <c r="B64" s="326" t="s">
        <v>921</v>
      </c>
      <c r="C64" s="317"/>
      <c r="D64" s="318"/>
      <c r="E64" s="1068"/>
      <c r="F64" s="1073"/>
      <c r="G64" s="836"/>
      <c r="H64" s="836"/>
    </row>
    <row r="65" spans="1:8">
      <c r="A65" s="344"/>
      <c r="B65" s="791"/>
      <c r="C65" s="317"/>
      <c r="D65" s="318"/>
      <c r="E65" s="1068"/>
      <c r="F65" s="1073"/>
      <c r="G65" s="836"/>
      <c r="H65" s="836"/>
    </row>
    <row r="66" spans="1:8" ht="38.25">
      <c r="A66" s="349" t="s">
        <v>878</v>
      </c>
      <c r="B66" s="350" t="s">
        <v>922</v>
      </c>
      <c r="C66" s="317"/>
      <c r="D66" s="318"/>
      <c r="E66" s="1068"/>
      <c r="F66" s="1073"/>
      <c r="G66" s="836"/>
      <c r="H66" s="836"/>
    </row>
    <row r="67" spans="1:8">
      <c r="A67" s="349"/>
      <c r="B67" s="350" t="s">
        <v>884</v>
      </c>
      <c r="C67" s="346" t="s">
        <v>225</v>
      </c>
      <c r="D67" s="347">
        <f>326+55+55</f>
        <v>436</v>
      </c>
      <c r="E67" s="1066">
        <v>0</v>
      </c>
      <c r="F67" s="1067">
        <f>D67*E67*0.7</f>
        <v>0</v>
      </c>
      <c r="G67" s="836"/>
      <c r="H67" s="836"/>
    </row>
    <row r="68" spans="1:8">
      <c r="A68" s="847"/>
      <c r="B68" s="848"/>
      <c r="C68" s="849"/>
      <c r="D68" s="850"/>
      <c r="E68" s="1077"/>
      <c r="F68" s="1075">
        <f>D67*E67*0.3</f>
        <v>0</v>
      </c>
      <c r="G68" s="836"/>
      <c r="H68" s="836"/>
    </row>
    <row r="69" spans="1:8">
      <c r="A69" s="349"/>
      <c r="B69" s="350"/>
      <c r="E69" s="1066"/>
      <c r="F69" s="1073"/>
      <c r="G69" s="836"/>
      <c r="H69" s="836"/>
    </row>
    <row r="70" spans="1:8" ht="38.25">
      <c r="A70" s="847" t="s">
        <v>878</v>
      </c>
      <c r="B70" s="848" t="s">
        <v>923</v>
      </c>
      <c r="C70" s="849"/>
      <c r="D70" s="850"/>
      <c r="E70" s="1077"/>
      <c r="F70" s="1071"/>
      <c r="G70" s="836"/>
      <c r="H70" s="836"/>
    </row>
    <row r="71" spans="1:8">
      <c r="A71" s="847"/>
      <c r="B71" s="848" t="s">
        <v>884</v>
      </c>
      <c r="C71" s="849" t="s">
        <v>225</v>
      </c>
      <c r="D71" s="850">
        <f>1+33+13</f>
        <v>47</v>
      </c>
      <c r="E71" s="1077">
        <v>0</v>
      </c>
      <c r="F71" s="1075">
        <f t="shared" ref="F71" si="0">D71*E71</f>
        <v>0</v>
      </c>
      <c r="G71" s="836"/>
      <c r="H71" s="836"/>
    </row>
    <row r="72" spans="1:8">
      <c r="A72" s="320"/>
      <c r="B72" s="791"/>
      <c r="C72" s="317"/>
      <c r="D72" s="318"/>
      <c r="E72" s="1068"/>
      <c r="F72" s="1039"/>
      <c r="G72" s="836"/>
      <c r="H72" s="836"/>
    </row>
    <row r="73" spans="1:8" ht="38.25">
      <c r="A73" s="847" t="s">
        <v>878</v>
      </c>
      <c r="B73" s="848" t="s">
        <v>924</v>
      </c>
      <c r="C73" s="849"/>
      <c r="D73" s="850"/>
      <c r="E73" s="1077"/>
      <c r="F73" s="1071"/>
      <c r="G73" s="836"/>
      <c r="H73" s="836"/>
    </row>
    <row r="74" spans="1:8">
      <c r="A74" s="847"/>
      <c r="B74" s="848" t="s">
        <v>884</v>
      </c>
      <c r="C74" s="849" t="s">
        <v>225</v>
      </c>
      <c r="D74" s="850">
        <v>36</v>
      </c>
      <c r="E74" s="1077">
        <v>0</v>
      </c>
      <c r="F74" s="1075">
        <f t="shared" ref="F74" si="1">D74*E74</f>
        <v>0</v>
      </c>
      <c r="G74" s="836"/>
      <c r="H74" s="836"/>
    </row>
    <row r="75" spans="1:8">
      <c r="A75" s="320"/>
      <c r="B75" s="791"/>
      <c r="C75" s="317"/>
      <c r="D75" s="318"/>
      <c r="E75" s="1068"/>
      <c r="F75" s="1039"/>
      <c r="G75" s="836"/>
      <c r="H75" s="836"/>
    </row>
    <row r="76" spans="1:8" ht="51">
      <c r="A76" s="846" t="s">
        <v>878</v>
      </c>
      <c r="B76" s="843" t="s">
        <v>925</v>
      </c>
      <c r="C76" s="844"/>
      <c r="D76" s="845"/>
      <c r="E76" s="1070"/>
      <c r="F76" s="1071"/>
      <c r="G76" s="836"/>
      <c r="H76" s="836"/>
    </row>
    <row r="77" spans="1:8">
      <c r="A77" s="846"/>
      <c r="B77" s="843" t="s">
        <v>880</v>
      </c>
      <c r="C77" s="844" t="s">
        <v>113</v>
      </c>
      <c r="D77" s="845">
        <v>47</v>
      </c>
      <c r="E77" s="1070">
        <v>0</v>
      </c>
      <c r="F77" s="1072">
        <f>D77*E77</f>
        <v>0</v>
      </c>
      <c r="G77" s="836"/>
      <c r="H77" s="836"/>
    </row>
    <row r="78" spans="1:8">
      <c r="A78" s="320"/>
      <c r="B78" s="791"/>
      <c r="C78" s="317"/>
      <c r="D78" s="318"/>
      <c r="E78" s="1068"/>
      <c r="F78" s="1039"/>
      <c r="G78" s="836"/>
      <c r="H78" s="836"/>
    </row>
    <row r="79" spans="1:8" ht="25.5">
      <c r="A79" s="846" t="s">
        <v>878</v>
      </c>
      <c r="B79" s="843" t="s">
        <v>926</v>
      </c>
      <c r="C79" s="844"/>
      <c r="D79" s="845"/>
      <c r="E79" s="1070"/>
      <c r="F79" s="1071"/>
      <c r="G79" s="836"/>
      <c r="H79" s="836"/>
    </row>
    <row r="80" spans="1:8">
      <c r="A80" s="846"/>
      <c r="B80" s="843" t="s">
        <v>884</v>
      </c>
      <c r="C80" s="844" t="s">
        <v>225</v>
      </c>
      <c r="D80" s="845">
        <v>62</v>
      </c>
      <c r="E80" s="1070">
        <v>0</v>
      </c>
      <c r="F80" s="1072">
        <f>D80*E80</f>
        <v>0</v>
      </c>
      <c r="G80" s="836"/>
      <c r="H80" s="836"/>
    </row>
    <row r="81" spans="1:8">
      <c r="A81" s="320"/>
      <c r="B81" s="791"/>
      <c r="C81" s="317"/>
      <c r="D81" s="318"/>
      <c r="E81" s="1068"/>
      <c r="F81" s="1039"/>
      <c r="G81" s="836"/>
      <c r="H81" s="836"/>
    </row>
    <row r="82" spans="1:8">
      <c r="A82" s="846" t="s">
        <v>878</v>
      </c>
      <c r="B82" s="843" t="s">
        <v>927</v>
      </c>
      <c r="C82" s="844"/>
      <c r="D82" s="845"/>
      <c r="E82" s="1070"/>
      <c r="F82" s="1071"/>
      <c r="G82" s="836"/>
      <c r="H82" s="836"/>
    </row>
    <row r="83" spans="1:8">
      <c r="A83" s="846"/>
      <c r="B83" s="843" t="s">
        <v>928</v>
      </c>
      <c r="C83" s="844" t="s">
        <v>225</v>
      </c>
      <c r="D83" s="845">
        <v>32</v>
      </c>
      <c r="E83" s="1070">
        <v>0</v>
      </c>
      <c r="F83" s="1072">
        <f>D83*E83</f>
        <v>0</v>
      </c>
      <c r="G83" s="836"/>
      <c r="H83" s="836"/>
    </row>
    <row r="84" spans="1:8">
      <c r="A84" s="320"/>
      <c r="B84" s="791"/>
      <c r="C84" s="317"/>
      <c r="D84" s="318"/>
      <c r="E84" s="1068"/>
      <c r="F84" s="1039"/>
      <c r="G84" s="836"/>
      <c r="H84" s="836"/>
    </row>
    <row r="85" spans="1:8">
      <c r="A85" s="356" t="s">
        <v>929</v>
      </c>
      <c r="B85" s="326" t="s">
        <v>897</v>
      </c>
      <c r="C85" s="357"/>
      <c r="D85" s="358"/>
      <c r="E85" s="1078"/>
      <c r="F85" s="1073"/>
      <c r="G85" s="836"/>
      <c r="H85" s="836"/>
    </row>
    <row r="86" spans="1:8">
      <c r="A86" s="356"/>
      <c r="B86" s="326"/>
      <c r="C86" s="357"/>
      <c r="D86" s="358"/>
      <c r="E86" s="1078"/>
      <c r="F86" s="1073"/>
      <c r="G86" s="836"/>
      <c r="H86" s="836"/>
    </row>
    <row r="87" spans="1:8" ht="25.5">
      <c r="A87" s="349" t="s">
        <v>878</v>
      </c>
      <c r="B87" s="350" t="s">
        <v>1743</v>
      </c>
      <c r="C87" s="357"/>
      <c r="D87" s="358"/>
      <c r="E87" s="1078"/>
      <c r="F87" s="1073"/>
      <c r="G87" s="836"/>
      <c r="H87" s="836"/>
    </row>
    <row r="88" spans="1:8">
      <c r="A88" s="349"/>
      <c r="B88" s="350" t="s">
        <v>894</v>
      </c>
      <c r="C88" s="346" t="s">
        <v>895</v>
      </c>
      <c r="D88" s="347">
        <v>17</v>
      </c>
      <c r="E88" s="1068">
        <v>0</v>
      </c>
      <c r="F88" s="1067">
        <f>D88*E88</f>
        <v>0</v>
      </c>
      <c r="G88" s="836"/>
      <c r="H88" s="836"/>
    </row>
    <row r="89" spans="1:8">
      <c r="A89" s="349"/>
      <c r="B89" s="350"/>
      <c r="E89" s="1068"/>
      <c r="F89" s="1067"/>
      <c r="G89" s="836"/>
      <c r="H89" s="836"/>
    </row>
    <row r="90" spans="1:8" ht="25.5">
      <c r="A90" s="349" t="s">
        <v>878</v>
      </c>
      <c r="B90" s="350" t="s">
        <v>930</v>
      </c>
      <c r="C90" s="357"/>
      <c r="D90" s="358"/>
      <c r="E90" s="1078"/>
      <c r="F90" s="1073"/>
      <c r="G90" s="836"/>
      <c r="H90" s="836"/>
    </row>
    <row r="91" spans="1:8">
      <c r="A91" s="349"/>
      <c r="B91" s="350" t="s">
        <v>894</v>
      </c>
      <c r="C91" s="346" t="s">
        <v>895</v>
      </c>
      <c r="D91" s="347">
        <v>368</v>
      </c>
      <c r="E91" s="1068">
        <v>0</v>
      </c>
      <c r="F91" s="1067">
        <f>D91*E91</f>
        <v>0</v>
      </c>
      <c r="G91" s="836"/>
      <c r="H91" s="836"/>
    </row>
    <row r="92" spans="1:8">
      <c r="A92" s="349"/>
      <c r="B92" s="350"/>
      <c r="E92" s="1068"/>
      <c r="F92" s="1067"/>
      <c r="G92" s="836"/>
      <c r="H92" s="836"/>
    </row>
    <row r="93" spans="1:8" ht="25.5">
      <c r="A93" s="349" t="s">
        <v>878</v>
      </c>
      <c r="B93" s="350" t="s">
        <v>931</v>
      </c>
      <c r="C93" s="357"/>
      <c r="D93" s="358"/>
      <c r="E93" s="1078"/>
      <c r="F93" s="1073"/>
      <c r="G93" s="836"/>
      <c r="H93" s="836"/>
    </row>
    <row r="94" spans="1:8">
      <c r="A94" s="349"/>
      <c r="B94" s="350" t="s">
        <v>894</v>
      </c>
      <c r="C94" s="346" t="s">
        <v>895</v>
      </c>
      <c r="D94" s="347">
        <v>55</v>
      </c>
      <c r="E94" s="1068">
        <v>0</v>
      </c>
      <c r="F94" s="1067">
        <f>D94*E94</f>
        <v>0</v>
      </c>
      <c r="G94" s="836"/>
      <c r="H94" s="836"/>
    </row>
    <row r="95" spans="1:8">
      <c r="A95" s="349"/>
      <c r="B95" s="350"/>
      <c r="E95" s="1068"/>
      <c r="F95" s="1067"/>
      <c r="G95" s="836"/>
      <c r="H95" s="836"/>
    </row>
    <row r="96" spans="1:8" ht="25.5">
      <c r="A96" s="349" t="s">
        <v>878</v>
      </c>
      <c r="B96" s="350" t="s">
        <v>1744</v>
      </c>
      <c r="C96" s="357"/>
      <c r="D96" s="358"/>
      <c r="E96" s="1078"/>
      <c r="F96" s="1073"/>
      <c r="G96" s="836"/>
      <c r="H96" s="836"/>
    </row>
    <row r="97" spans="1:8">
      <c r="A97" s="349"/>
      <c r="B97" s="350" t="s">
        <v>894</v>
      </c>
      <c r="C97" s="346" t="s">
        <v>895</v>
      </c>
      <c r="D97" s="347">
        <v>17</v>
      </c>
      <c r="E97" s="1068">
        <v>0</v>
      </c>
      <c r="F97" s="1067">
        <f>D97*E97</f>
        <v>0</v>
      </c>
      <c r="G97" s="836"/>
      <c r="H97" s="836"/>
    </row>
    <row r="98" spans="1:8">
      <c r="A98" s="349"/>
      <c r="B98" s="350"/>
      <c r="E98" s="1068"/>
      <c r="F98" s="1067"/>
      <c r="G98" s="836"/>
      <c r="H98" s="836"/>
    </row>
    <row r="99" spans="1:8" ht="25.5">
      <c r="A99" s="349" t="s">
        <v>878</v>
      </c>
      <c r="B99" s="350" t="s">
        <v>932</v>
      </c>
      <c r="C99" s="357"/>
      <c r="D99" s="358"/>
      <c r="E99" s="1078"/>
      <c r="F99" s="1073"/>
      <c r="G99" s="836"/>
      <c r="H99" s="836"/>
    </row>
    <row r="100" spans="1:8">
      <c r="A100" s="349"/>
      <c r="B100" s="350" t="s">
        <v>894</v>
      </c>
      <c r="C100" s="346" t="s">
        <v>895</v>
      </c>
      <c r="D100" s="347">
        <v>195</v>
      </c>
      <c r="E100" s="1068">
        <v>0</v>
      </c>
      <c r="F100" s="1067">
        <f>D100*E100</f>
        <v>0</v>
      </c>
      <c r="G100" s="836"/>
      <c r="H100" s="836"/>
    </row>
    <row r="101" spans="1:8">
      <c r="A101" s="349"/>
      <c r="B101" s="350"/>
      <c r="E101" s="1068"/>
      <c r="F101" s="1067"/>
      <c r="G101" s="836"/>
      <c r="H101" s="836"/>
    </row>
    <row r="102" spans="1:8" ht="25.5">
      <c r="A102" s="847" t="s">
        <v>878</v>
      </c>
      <c r="B102" s="848" t="s">
        <v>933</v>
      </c>
      <c r="C102" s="851"/>
      <c r="D102" s="852"/>
      <c r="E102" s="1079"/>
      <c r="F102" s="1071"/>
      <c r="G102" s="836"/>
      <c r="H102" s="836"/>
    </row>
    <row r="103" spans="1:8">
      <c r="A103" s="847"/>
      <c r="B103" s="848" t="s">
        <v>894</v>
      </c>
      <c r="C103" s="849" t="s">
        <v>895</v>
      </c>
      <c r="D103" s="850">
        <f>880+210</f>
        <v>1090</v>
      </c>
      <c r="E103" s="1070">
        <v>0</v>
      </c>
      <c r="F103" s="1075">
        <f>D103*E103</f>
        <v>0</v>
      </c>
      <c r="G103" s="836"/>
      <c r="H103" s="836"/>
    </row>
    <row r="104" spans="1:8">
      <c r="A104" s="349"/>
      <c r="B104" s="359"/>
      <c r="E104" s="1068"/>
      <c r="F104" s="1067"/>
      <c r="G104" s="836"/>
      <c r="H104" s="836"/>
    </row>
    <row r="105" spans="1:8" ht="31.5" customHeight="1">
      <c r="A105" s="349" t="s">
        <v>878</v>
      </c>
      <c r="B105" s="350" t="s">
        <v>934</v>
      </c>
      <c r="C105" s="357"/>
      <c r="D105" s="358"/>
      <c r="E105" s="1078"/>
      <c r="F105" s="1073"/>
      <c r="G105" s="836"/>
      <c r="H105" s="836"/>
    </row>
    <row r="106" spans="1:8">
      <c r="A106" s="349"/>
      <c r="B106" s="350" t="s">
        <v>894</v>
      </c>
      <c r="C106" s="346" t="s">
        <v>895</v>
      </c>
      <c r="D106" s="347">
        <f>6027+150</f>
        <v>6177</v>
      </c>
      <c r="E106" s="1068">
        <v>0</v>
      </c>
      <c r="F106" s="1067">
        <f>D106*E106*0.6</f>
        <v>0</v>
      </c>
      <c r="G106" s="836"/>
      <c r="H106" s="836"/>
    </row>
    <row r="107" spans="1:8">
      <c r="A107" s="853"/>
      <c r="B107" s="854"/>
      <c r="C107" s="855"/>
      <c r="D107" s="856"/>
      <c r="E107" s="1080"/>
      <c r="F107" s="1081">
        <f>D106*E106*0.4</f>
        <v>0</v>
      </c>
      <c r="G107" s="836"/>
      <c r="H107" s="836"/>
    </row>
    <row r="108" spans="1:8" s="862" customFormat="1">
      <c r="A108" s="858"/>
      <c r="B108" s="859"/>
      <c r="C108" s="860"/>
      <c r="D108" s="861"/>
      <c r="E108" s="1082"/>
      <c r="F108" s="1083"/>
      <c r="G108" s="836"/>
      <c r="H108" s="836"/>
    </row>
    <row r="109" spans="1:8" ht="25.5">
      <c r="A109" s="349" t="s">
        <v>878</v>
      </c>
      <c r="B109" s="350" t="s">
        <v>935</v>
      </c>
      <c r="C109" s="357"/>
      <c r="D109" s="358"/>
      <c r="E109" s="1078"/>
      <c r="F109" s="1073"/>
      <c r="G109" s="836"/>
      <c r="H109" s="836"/>
    </row>
    <row r="110" spans="1:8">
      <c r="A110" s="349"/>
      <c r="B110" s="350" t="s">
        <v>894</v>
      </c>
      <c r="C110" s="346" t="s">
        <v>895</v>
      </c>
      <c r="D110" s="347">
        <v>693</v>
      </c>
      <c r="E110" s="1068">
        <v>0</v>
      </c>
      <c r="F110" s="1067">
        <f>D110*E110*0.6</f>
        <v>0</v>
      </c>
      <c r="G110" s="836"/>
      <c r="H110" s="836"/>
    </row>
    <row r="111" spans="1:8">
      <c r="A111" s="853"/>
      <c r="B111" s="857"/>
      <c r="C111" s="855"/>
      <c r="D111" s="856"/>
      <c r="E111" s="1080"/>
      <c r="F111" s="1081">
        <f>D110*E110*0.4</f>
        <v>0</v>
      </c>
      <c r="G111" s="836"/>
      <c r="H111" s="836"/>
    </row>
    <row r="112" spans="1:8" s="862" customFormat="1">
      <c r="A112" s="858"/>
      <c r="B112" s="863"/>
      <c r="C112" s="860"/>
      <c r="D112" s="861"/>
      <c r="E112" s="1082"/>
      <c r="F112" s="1083"/>
      <c r="G112" s="836"/>
      <c r="H112" s="836"/>
    </row>
    <row r="113" spans="1:8" ht="25.5">
      <c r="A113" s="847" t="s">
        <v>878</v>
      </c>
      <c r="B113" s="848" t="s">
        <v>936</v>
      </c>
      <c r="C113" s="851"/>
      <c r="D113" s="852"/>
      <c r="E113" s="1079"/>
      <c r="F113" s="1071"/>
      <c r="G113" s="836"/>
      <c r="H113" s="836"/>
    </row>
    <row r="114" spans="1:8">
      <c r="A114" s="847"/>
      <c r="B114" s="848" t="s">
        <v>894</v>
      </c>
      <c r="C114" s="849" t="s">
        <v>895</v>
      </c>
      <c r="D114" s="850">
        <f>1650+310</f>
        <v>1960</v>
      </c>
      <c r="E114" s="1070">
        <v>0</v>
      </c>
      <c r="F114" s="1075">
        <f>D114*E114</f>
        <v>0</v>
      </c>
      <c r="G114" s="836"/>
      <c r="H114" s="836"/>
    </row>
    <row r="115" spans="1:8">
      <c r="A115" s="349"/>
      <c r="B115" s="350"/>
      <c r="E115" s="1068"/>
      <c r="F115" s="1067"/>
      <c r="G115" s="836"/>
      <c r="H115" s="836"/>
    </row>
    <row r="116" spans="1:8" ht="25.5">
      <c r="A116" s="864" t="s">
        <v>878</v>
      </c>
      <c r="B116" s="865" t="s">
        <v>937</v>
      </c>
      <c r="C116" s="866"/>
      <c r="D116" s="867"/>
      <c r="E116" s="1084"/>
      <c r="F116" s="1085"/>
      <c r="G116" s="836"/>
      <c r="H116" s="836"/>
    </row>
    <row r="117" spans="1:8">
      <c r="A117" s="864"/>
      <c r="B117" s="865" t="s">
        <v>894</v>
      </c>
      <c r="C117" s="868" t="s">
        <v>895</v>
      </c>
      <c r="D117" s="869">
        <v>85</v>
      </c>
      <c r="E117" s="1086">
        <v>0</v>
      </c>
      <c r="F117" s="1087">
        <f>D117*E117</f>
        <v>0</v>
      </c>
      <c r="G117" s="836"/>
      <c r="H117" s="836"/>
    </row>
    <row r="118" spans="1:8">
      <c r="A118" s="349"/>
      <c r="B118" s="350"/>
      <c r="E118" s="1068"/>
      <c r="F118" s="1067"/>
      <c r="G118" s="836"/>
      <c r="H118" s="836"/>
    </row>
    <row r="119" spans="1:8" ht="25.5">
      <c r="A119" s="864" t="s">
        <v>878</v>
      </c>
      <c r="B119" s="865" t="s">
        <v>938</v>
      </c>
      <c r="C119" s="866"/>
      <c r="D119" s="867"/>
      <c r="E119" s="1084"/>
      <c r="F119" s="1085"/>
      <c r="G119" s="836"/>
      <c r="H119" s="836"/>
    </row>
    <row r="120" spans="1:8">
      <c r="A120" s="864"/>
      <c r="B120" s="865" t="s">
        <v>894</v>
      </c>
      <c r="C120" s="868" t="s">
        <v>895</v>
      </c>
      <c r="D120" s="869">
        <v>25</v>
      </c>
      <c r="E120" s="1086">
        <v>0</v>
      </c>
      <c r="F120" s="1087">
        <f>D120*E120</f>
        <v>0</v>
      </c>
      <c r="G120" s="836"/>
      <c r="H120" s="836"/>
    </row>
    <row r="121" spans="1:8">
      <c r="A121" s="349"/>
      <c r="B121" s="350"/>
      <c r="E121" s="1068"/>
      <c r="F121" s="1067"/>
      <c r="G121" s="836"/>
      <c r="H121" s="836"/>
    </row>
    <row r="122" spans="1:8" ht="25.5">
      <c r="A122" s="864" t="s">
        <v>878</v>
      </c>
      <c r="B122" s="865" t="s">
        <v>939</v>
      </c>
      <c r="C122" s="866"/>
      <c r="D122" s="867"/>
      <c r="E122" s="1084"/>
      <c r="F122" s="1085"/>
      <c r="G122" s="836"/>
      <c r="H122" s="836"/>
    </row>
    <row r="123" spans="1:8">
      <c r="A123" s="864"/>
      <c r="B123" s="865" t="s">
        <v>894</v>
      </c>
      <c r="C123" s="868" t="s">
        <v>895</v>
      </c>
      <c r="D123" s="869">
        <v>20</v>
      </c>
      <c r="E123" s="1086">
        <v>0</v>
      </c>
      <c r="F123" s="1087">
        <f>D123*E123</f>
        <v>0</v>
      </c>
      <c r="G123" s="836"/>
      <c r="H123" s="836"/>
    </row>
    <row r="124" spans="1:8">
      <c r="A124" s="349"/>
      <c r="B124" s="350"/>
      <c r="E124" s="1068"/>
      <c r="F124" s="1067"/>
      <c r="G124" s="836"/>
      <c r="H124" s="836"/>
    </row>
    <row r="125" spans="1:8" ht="25.5">
      <c r="A125" s="864" t="s">
        <v>878</v>
      </c>
      <c r="B125" s="865" t="s">
        <v>940</v>
      </c>
      <c r="C125" s="866"/>
      <c r="D125" s="867"/>
      <c r="E125" s="1084"/>
      <c r="F125" s="1085"/>
      <c r="G125" s="836"/>
      <c r="H125" s="836"/>
    </row>
    <row r="126" spans="1:8">
      <c r="A126" s="864"/>
      <c r="B126" s="865" t="s">
        <v>894</v>
      </c>
      <c r="C126" s="868" t="s">
        <v>895</v>
      </c>
      <c r="D126" s="869">
        <v>59</v>
      </c>
      <c r="E126" s="1086">
        <v>0</v>
      </c>
      <c r="F126" s="1087">
        <f>D126*E126</f>
        <v>0</v>
      </c>
      <c r="G126" s="836"/>
      <c r="H126" s="836"/>
    </row>
    <row r="127" spans="1:8">
      <c r="A127" s="349"/>
      <c r="B127" s="350"/>
      <c r="E127" s="1068"/>
      <c r="F127" s="1067"/>
      <c r="G127" s="836"/>
      <c r="H127" s="836"/>
    </row>
    <row r="128" spans="1:8" ht="267.75">
      <c r="A128" s="864" t="s">
        <v>878</v>
      </c>
      <c r="B128" s="865" t="s">
        <v>1776</v>
      </c>
      <c r="C128" s="866"/>
      <c r="D128" s="867"/>
      <c r="E128" s="1084"/>
      <c r="F128" s="1085"/>
      <c r="G128" s="836"/>
      <c r="H128" s="836"/>
    </row>
    <row r="129" spans="1:8">
      <c r="A129" s="864"/>
      <c r="B129" s="865" t="s">
        <v>906</v>
      </c>
      <c r="C129" s="868" t="s">
        <v>113</v>
      </c>
      <c r="D129" s="869">
        <v>1</v>
      </c>
      <c r="E129" s="1086">
        <v>0</v>
      </c>
      <c r="F129" s="1087">
        <f>D129*E129</f>
        <v>0</v>
      </c>
      <c r="G129" s="836"/>
      <c r="H129" s="836"/>
    </row>
    <row r="130" spans="1:8">
      <c r="A130" s="349"/>
      <c r="B130" s="350"/>
      <c r="E130" s="1068"/>
      <c r="F130" s="1067"/>
      <c r="G130" s="836"/>
      <c r="H130" s="836"/>
    </row>
    <row r="131" spans="1:8">
      <c r="A131" s="360" t="s">
        <v>941</v>
      </c>
      <c r="B131" s="326" t="s">
        <v>942</v>
      </c>
      <c r="E131" s="1066"/>
      <c r="F131" s="1088"/>
      <c r="G131" s="836"/>
      <c r="H131" s="836"/>
    </row>
    <row r="132" spans="1:8">
      <c r="A132" s="360"/>
      <c r="B132" s="326"/>
      <c r="E132" s="1066"/>
      <c r="F132" s="1088"/>
      <c r="G132" s="836"/>
      <c r="H132" s="836"/>
    </row>
    <row r="133" spans="1:8" ht="51">
      <c r="A133" s="349" t="s">
        <v>878</v>
      </c>
      <c r="B133" s="350" t="s">
        <v>943</v>
      </c>
      <c r="C133" s="357"/>
      <c r="D133" s="358"/>
      <c r="E133" s="1078"/>
      <c r="F133" s="1073"/>
      <c r="G133" s="836"/>
      <c r="H133" s="836"/>
    </row>
    <row r="134" spans="1:8">
      <c r="A134" s="349"/>
      <c r="B134" s="350" t="s">
        <v>884</v>
      </c>
      <c r="C134" s="346" t="s">
        <v>225</v>
      </c>
      <c r="D134" s="347">
        <v>80</v>
      </c>
      <c r="E134" s="1066">
        <v>0</v>
      </c>
      <c r="F134" s="1067">
        <f>D134*E134</f>
        <v>0</v>
      </c>
      <c r="G134" s="836"/>
      <c r="H134" s="836"/>
    </row>
    <row r="135" spans="1:8">
      <c r="A135" s="349"/>
      <c r="B135" s="350"/>
      <c r="E135" s="1066"/>
      <c r="F135" s="1067"/>
      <c r="G135" s="836"/>
      <c r="H135" s="836"/>
    </row>
    <row r="136" spans="1:8" ht="63.75">
      <c r="A136" s="349" t="s">
        <v>878</v>
      </c>
      <c r="B136" s="350" t="s">
        <v>944</v>
      </c>
      <c r="C136" s="357"/>
      <c r="D136" s="358"/>
      <c r="E136" s="1078"/>
      <c r="F136" s="1073"/>
      <c r="G136" s="836"/>
      <c r="H136" s="836"/>
    </row>
    <row r="137" spans="1:8">
      <c r="A137" s="349"/>
      <c r="B137" s="350" t="s">
        <v>884</v>
      </c>
      <c r="C137" s="346" t="s">
        <v>225</v>
      </c>
      <c r="D137" s="347">
        <v>12</v>
      </c>
      <c r="E137" s="1066">
        <v>0</v>
      </c>
      <c r="F137" s="1067">
        <f>D137*E137</f>
        <v>0</v>
      </c>
      <c r="G137" s="836"/>
      <c r="H137" s="836"/>
    </row>
    <row r="138" spans="1:8">
      <c r="A138" s="349"/>
      <c r="B138" s="350"/>
      <c r="E138" s="1066"/>
      <c r="F138" s="1067"/>
      <c r="G138" s="836"/>
      <c r="H138" s="836"/>
    </row>
    <row r="139" spans="1:8" ht="124.5" customHeight="1">
      <c r="A139" s="349" t="s">
        <v>878</v>
      </c>
      <c r="B139" s="350" t="s">
        <v>945</v>
      </c>
      <c r="C139" s="357"/>
      <c r="D139" s="358"/>
      <c r="E139" s="1078"/>
      <c r="F139" s="1073"/>
      <c r="G139" s="836"/>
      <c r="H139" s="836"/>
    </row>
    <row r="140" spans="1:8">
      <c r="A140" s="349"/>
      <c r="B140" s="350" t="s">
        <v>880</v>
      </c>
      <c r="C140" s="346" t="s">
        <v>113</v>
      </c>
      <c r="D140" s="347">
        <v>1</v>
      </c>
      <c r="E140" s="1066">
        <v>0</v>
      </c>
      <c r="F140" s="1067">
        <f>D140*E140</f>
        <v>0</v>
      </c>
      <c r="G140" s="836"/>
      <c r="H140" s="836"/>
    </row>
    <row r="141" spans="1:8">
      <c r="A141" s="361"/>
      <c r="B141" s="359"/>
      <c r="E141" s="1066"/>
      <c r="F141" s="1067"/>
      <c r="G141" s="836"/>
      <c r="H141" s="836"/>
    </row>
    <row r="142" spans="1:8" ht="38.25">
      <c r="A142" s="349" t="s">
        <v>878</v>
      </c>
      <c r="B142" s="350" t="s">
        <v>946</v>
      </c>
      <c r="C142" s="357"/>
      <c r="D142" s="358"/>
      <c r="E142" s="1078"/>
      <c r="F142" s="1073"/>
      <c r="G142" s="836"/>
      <c r="H142" s="836"/>
    </row>
    <row r="143" spans="1:8">
      <c r="A143" s="349"/>
      <c r="B143" s="350" t="s">
        <v>894</v>
      </c>
      <c r="C143" s="346" t="s">
        <v>895</v>
      </c>
      <c r="D143" s="347">
        <v>5673</v>
      </c>
      <c r="E143" s="1066">
        <v>0</v>
      </c>
      <c r="F143" s="1088">
        <f>D143*E143*0.9</f>
        <v>0</v>
      </c>
      <c r="G143" s="836"/>
      <c r="H143" s="836"/>
    </row>
    <row r="144" spans="1:8">
      <c r="A144" s="870"/>
      <c r="B144" s="871"/>
      <c r="C144" s="872"/>
      <c r="D144" s="873"/>
      <c r="E144" s="1089"/>
      <c r="F144" s="1090">
        <f>D143*E143*0.1</f>
        <v>0</v>
      </c>
      <c r="G144" s="836"/>
      <c r="H144" s="836"/>
    </row>
    <row r="145" spans="1:8">
      <c r="A145" s="349"/>
      <c r="B145" s="350"/>
      <c r="E145" s="1066"/>
      <c r="F145" s="1088"/>
      <c r="G145" s="836"/>
      <c r="H145" s="836"/>
    </row>
    <row r="146" spans="1:8" ht="38.25">
      <c r="A146" s="362" t="s">
        <v>878</v>
      </c>
      <c r="B146" s="350" t="s">
        <v>947</v>
      </c>
      <c r="C146" s="357"/>
      <c r="D146" s="358"/>
      <c r="E146" s="1078"/>
      <c r="F146" s="1073"/>
      <c r="G146" s="836"/>
      <c r="H146" s="836"/>
    </row>
    <row r="147" spans="1:8">
      <c r="A147" s="349"/>
      <c r="B147" s="350" t="s">
        <v>880</v>
      </c>
      <c r="C147" s="346" t="s">
        <v>113</v>
      </c>
      <c r="D147" s="347">
        <v>27</v>
      </c>
      <c r="E147" s="1066">
        <v>0</v>
      </c>
      <c r="F147" s="1088">
        <f>D147*E147</f>
        <v>0</v>
      </c>
      <c r="G147" s="836"/>
      <c r="H147" s="836"/>
    </row>
    <row r="148" spans="1:8">
      <c r="A148" s="362"/>
      <c r="B148" s="350"/>
      <c r="C148" s="363"/>
      <c r="E148" s="1066"/>
      <c r="F148" s="1088"/>
      <c r="G148" s="836"/>
      <c r="H148" s="836"/>
    </row>
    <row r="149" spans="1:8" ht="38.25">
      <c r="A149" s="362" t="s">
        <v>878</v>
      </c>
      <c r="B149" s="350" t="s">
        <v>948</v>
      </c>
      <c r="C149" s="357"/>
      <c r="D149" s="358"/>
      <c r="E149" s="1078"/>
      <c r="F149" s="1073"/>
      <c r="G149" s="836"/>
      <c r="H149" s="836"/>
    </row>
    <row r="150" spans="1:8" ht="12" customHeight="1">
      <c r="A150" s="349"/>
      <c r="B150" s="350" t="s">
        <v>884</v>
      </c>
      <c r="C150" s="346" t="s">
        <v>225</v>
      </c>
      <c r="D150" s="347">
        <v>53</v>
      </c>
      <c r="E150" s="1066">
        <v>0</v>
      </c>
      <c r="F150" s="1067">
        <f>D150*E150</f>
        <v>0</v>
      </c>
      <c r="G150" s="836"/>
      <c r="H150" s="836"/>
    </row>
    <row r="151" spans="1:8">
      <c r="A151" s="349"/>
      <c r="B151" s="350"/>
      <c r="E151" s="1066"/>
      <c r="F151" s="1088"/>
      <c r="G151" s="836"/>
      <c r="H151" s="836"/>
    </row>
    <row r="152" spans="1:8">
      <c r="A152" s="360" t="s">
        <v>949</v>
      </c>
      <c r="B152" s="326" t="s">
        <v>950</v>
      </c>
      <c r="C152" s="364"/>
      <c r="D152" s="365"/>
      <c r="E152" s="1091"/>
      <c r="F152" s="1092"/>
      <c r="G152" s="836"/>
      <c r="H152" s="836"/>
    </row>
    <row r="153" spans="1:8">
      <c r="A153" s="349"/>
      <c r="B153" s="350"/>
      <c r="E153" s="1066"/>
      <c r="F153" s="1067"/>
      <c r="G153" s="836"/>
      <c r="H153" s="836"/>
    </row>
    <row r="154" spans="1:8" ht="51">
      <c r="A154" s="349" t="s">
        <v>878</v>
      </c>
      <c r="B154" s="350" t="s">
        <v>951</v>
      </c>
      <c r="E154" s="1066"/>
      <c r="F154" s="1067"/>
      <c r="G154" s="836"/>
      <c r="H154" s="836"/>
    </row>
    <row r="155" spans="1:8">
      <c r="A155" s="349"/>
      <c r="B155" s="350" t="s">
        <v>884</v>
      </c>
      <c r="C155" s="346" t="s">
        <v>225</v>
      </c>
      <c r="D155" s="347">
        <v>263</v>
      </c>
      <c r="E155" s="1066">
        <v>0</v>
      </c>
      <c r="F155" s="1067">
        <f>D155*E155</f>
        <v>0</v>
      </c>
      <c r="G155" s="836"/>
      <c r="H155" s="836"/>
    </row>
    <row r="156" spans="1:8">
      <c r="A156" s="349"/>
      <c r="B156" s="350"/>
      <c r="E156" s="1066"/>
      <c r="F156" s="1067"/>
      <c r="G156" s="836"/>
      <c r="H156" s="836"/>
    </row>
    <row r="157" spans="1:8" ht="82.5" customHeight="1">
      <c r="A157" s="349" t="s">
        <v>878</v>
      </c>
      <c r="B157" s="350" t="s">
        <v>952</v>
      </c>
      <c r="E157" s="1066"/>
      <c r="F157" s="1067"/>
      <c r="G157" s="836"/>
      <c r="H157" s="836"/>
    </row>
    <row r="158" spans="1:8">
      <c r="A158" s="349"/>
      <c r="B158" s="350" t="s">
        <v>884</v>
      </c>
      <c r="C158" s="346" t="s">
        <v>225</v>
      </c>
      <c r="D158" s="347">
        <v>15</v>
      </c>
      <c r="E158" s="1066">
        <v>0</v>
      </c>
      <c r="F158" s="1067">
        <f>D158*E158</f>
        <v>0</v>
      </c>
      <c r="G158" s="836"/>
      <c r="H158" s="836"/>
    </row>
    <row r="159" spans="1:8">
      <c r="A159" s="349"/>
      <c r="B159" s="350"/>
      <c r="E159" s="1066"/>
      <c r="F159" s="1067"/>
      <c r="G159" s="836"/>
      <c r="H159" s="836"/>
    </row>
    <row r="160" spans="1:8" ht="58.5" customHeight="1">
      <c r="A160" s="349" t="s">
        <v>878</v>
      </c>
      <c r="B160" s="350" t="s">
        <v>953</v>
      </c>
      <c r="E160" s="1066"/>
      <c r="F160" s="1067"/>
      <c r="G160" s="836"/>
      <c r="H160" s="836"/>
    </row>
    <row r="161" spans="1:8">
      <c r="A161" s="349"/>
      <c r="B161" s="350" t="s">
        <v>884</v>
      </c>
      <c r="C161" s="346" t="s">
        <v>225</v>
      </c>
      <c r="D161" s="347">
        <v>14</v>
      </c>
      <c r="E161" s="1066">
        <v>0</v>
      </c>
      <c r="F161" s="1067">
        <f>D161*E161</f>
        <v>0</v>
      </c>
      <c r="G161" s="836"/>
      <c r="H161" s="836"/>
    </row>
    <row r="162" spans="1:8">
      <c r="A162" s="349"/>
      <c r="B162" s="350"/>
      <c r="E162" s="1066"/>
      <c r="F162" s="1067"/>
      <c r="G162" s="836"/>
      <c r="H162" s="836"/>
    </row>
    <row r="163" spans="1:8" ht="51">
      <c r="A163" s="349" t="s">
        <v>878</v>
      </c>
      <c r="B163" s="350" t="s">
        <v>954</v>
      </c>
      <c r="E163" s="1066"/>
      <c r="F163" s="1067"/>
      <c r="G163" s="836"/>
      <c r="H163" s="836"/>
    </row>
    <row r="164" spans="1:8">
      <c r="A164" s="349"/>
      <c r="B164" s="350" t="s">
        <v>884</v>
      </c>
      <c r="C164" s="346" t="s">
        <v>225</v>
      </c>
      <c r="D164" s="347">
        <v>51</v>
      </c>
      <c r="E164" s="1066">
        <v>0</v>
      </c>
      <c r="F164" s="1067">
        <f>D164*E164</f>
        <v>0</v>
      </c>
      <c r="G164" s="836"/>
      <c r="H164" s="836"/>
    </row>
    <row r="165" spans="1:8">
      <c r="A165" s="349"/>
      <c r="B165" s="350"/>
      <c r="E165" s="1066"/>
      <c r="F165" s="1067"/>
      <c r="G165" s="836"/>
      <c r="H165" s="836"/>
    </row>
    <row r="166" spans="1:8" ht="63.75">
      <c r="A166" s="349" t="s">
        <v>878</v>
      </c>
      <c r="B166" s="350" t="s">
        <v>1745</v>
      </c>
      <c r="E166" s="1066"/>
      <c r="F166" s="1067"/>
      <c r="G166" s="836"/>
      <c r="H166" s="836"/>
    </row>
    <row r="167" spans="1:8">
      <c r="A167" s="349"/>
      <c r="B167" s="350" t="s">
        <v>884</v>
      </c>
      <c r="C167" s="346" t="s">
        <v>225</v>
      </c>
      <c r="D167" s="347">
        <v>5</v>
      </c>
      <c r="E167" s="1066">
        <v>0</v>
      </c>
      <c r="F167" s="1067">
        <f>D167*E167</f>
        <v>0</v>
      </c>
      <c r="G167" s="836"/>
      <c r="H167" s="836"/>
    </row>
    <row r="168" spans="1:8">
      <c r="A168" s="349"/>
      <c r="B168" s="350"/>
      <c r="E168" s="1066"/>
      <c r="F168" s="1067"/>
      <c r="G168" s="836"/>
      <c r="H168" s="836"/>
    </row>
    <row r="169" spans="1:8" ht="51">
      <c r="A169" s="349" t="s">
        <v>878</v>
      </c>
      <c r="B169" s="350" t="s">
        <v>955</v>
      </c>
      <c r="E169" s="1066"/>
      <c r="F169" s="1067"/>
      <c r="G169" s="836"/>
      <c r="H169" s="836"/>
    </row>
    <row r="170" spans="1:8">
      <c r="A170" s="349"/>
      <c r="B170" s="350" t="s">
        <v>884</v>
      </c>
      <c r="C170" s="346" t="s">
        <v>225</v>
      </c>
      <c r="D170" s="347">
        <v>2</v>
      </c>
      <c r="E170" s="1066">
        <v>0</v>
      </c>
      <c r="F170" s="1067">
        <f>D170*E170</f>
        <v>0</v>
      </c>
      <c r="G170" s="836"/>
      <c r="H170" s="836"/>
    </row>
    <row r="171" spans="1:8">
      <c r="A171" s="349"/>
      <c r="B171" s="350"/>
      <c r="E171" s="1066"/>
      <c r="F171" s="1067"/>
      <c r="G171" s="836"/>
      <c r="H171" s="836"/>
    </row>
    <row r="172" spans="1:8" ht="63.75">
      <c r="A172" s="847" t="s">
        <v>878</v>
      </c>
      <c r="B172" s="848" t="s">
        <v>956</v>
      </c>
      <c r="C172" s="849"/>
      <c r="D172" s="850"/>
      <c r="E172" s="1077"/>
      <c r="F172" s="1075"/>
      <c r="G172" s="836"/>
      <c r="H172" s="836"/>
    </row>
    <row r="173" spans="1:8">
      <c r="A173" s="847"/>
      <c r="B173" s="848" t="s">
        <v>884</v>
      </c>
      <c r="C173" s="849" t="s">
        <v>225</v>
      </c>
      <c r="D173" s="850">
        <v>93</v>
      </c>
      <c r="E173" s="1077">
        <v>0</v>
      </c>
      <c r="F173" s="1075">
        <f>D173*E173</f>
        <v>0</v>
      </c>
      <c r="G173" s="836"/>
      <c r="H173" s="836"/>
    </row>
    <row r="174" spans="1:8">
      <c r="A174" s="349"/>
      <c r="B174" s="350"/>
      <c r="E174" s="1066"/>
      <c r="F174" s="1067"/>
      <c r="G174" s="836"/>
      <c r="H174" s="836"/>
    </row>
    <row r="175" spans="1:8" ht="63.75">
      <c r="A175" s="847" t="s">
        <v>878</v>
      </c>
      <c r="B175" s="848" t="s">
        <v>957</v>
      </c>
      <c r="C175" s="849"/>
      <c r="D175" s="850"/>
      <c r="E175" s="1077"/>
      <c r="F175" s="1075"/>
      <c r="G175" s="836"/>
      <c r="H175" s="836"/>
    </row>
    <row r="176" spans="1:8">
      <c r="A176" s="847"/>
      <c r="B176" s="848" t="s">
        <v>884</v>
      </c>
      <c r="C176" s="849" t="s">
        <v>225</v>
      </c>
      <c r="D176" s="850">
        <v>50</v>
      </c>
      <c r="E176" s="1077">
        <v>0</v>
      </c>
      <c r="F176" s="1075">
        <f>D176*E176</f>
        <v>0</v>
      </c>
      <c r="G176" s="836"/>
      <c r="H176" s="836"/>
    </row>
    <row r="177" spans="1:8">
      <c r="A177" s="349"/>
      <c r="B177" s="350"/>
      <c r="E177" s="1066"/>
      <c r="F177" s="1067"/>
      <c r="G177" s="836"/>
      <c r="H177" s="836"/>
    </row>
    <row r="178" spans="1:8" ht="63.75">
      <c r="A178" s="847" t="s">
        <v>878</v>
      </c>
      <c r="B178" s="848" t="s">
        <v>958</v>
      </c>
      <c r="C178" s="849"/>
      <c r="D178" s="850"/>
      <c r="E178" s="1077"/>
      <c r="F178" s="1075"/>
      <c r="G178" s="836"/>
      <c r="H178" s="836"/>
    </row>
    <row r="179" spans="1:8">
      <c r="A179" s="847"/>
      <c r="B179" s="848" t="s">
        <v>884</v>
      </c>
      <c r="C179" s="849" t="s">
        <v>225</v>
      </c>
      <c r="D179" s="850">
        <v>127</v>
      </c>
      <c r="E179" s="1077">
        <v>0</v>
      </c>
      <c r="F179" s="1075">
        <f>D179*E179</f>
        <v>0</v>
      </c>
      <c r="G179" s="836"/>
      <c r="H179" s="836"/>
    </row>
    <row r="180" spans="1:8">
      <c r="A180" s="349"/>
      <c r="B180" s="350"/>
      <c r="E180" s="1066"/>
      <c r="F180" s="1067"/>
      <c r="G180" s="836"/>
      <c r="H180" s="836"/>
    </row>
    <row r="181" spans="1:8" ht="51">
      <c r="A181" s="847" t="s">
        <v>878</v>
      </c>
      <c r="B181" s="848" t="s">
        <v>959</v>
      </c>
      <c r="C181" s="849"/>
      <c r="D181" s="850"/>
      <c r="E181" s="1077"/>
      <c r="F181" s="1075"/>
      <c r="G181" s="836"/>
      <c r="H181" s="836"/>
    </row>
    <row r="182" spans="1:8">
      <c r="A182" s="847"/>
      <c r="B182" s="848" t="s">
        <v>884</v>
      </c>
      <c r="C182" s="849" t="s">
        <v>225</v>
      </c>
      <c r="D182" s="850">
        <v>30</v>
      </c>
      <c r="E182" s="1077">
        <v>0</v>
      </c>
      <c r="F182" s="1075">
        <f>D182*E182</f>
        <v>0</v>
      </c>
      <c r="G182" s="836"/>
      <c r="H182" s="836"/>
    </row>
    <row r="183" spans="1:8">
      <c r="A183" s="349"/>
      <c r="B183" s="350"/>
      <c r="E183" s="1066"/>
      <c r="F183" s="1067"/>
      <c r="G183" s="836"/>
      <c r="H183" s="836"/>
    </row>
    <row r="184" spans="1:8" ht="89.25">
      <c r="A184" s="847" t="s">
        <v>878</v>
      </c>
      <c r="B184" s="848" t="s">
        <v>960</v>
      </c>
      <c r="C184" s="849"/>
      <c r="D184" s="850"/>
      <c r="E184" s="1077"/>
      <c r="F184" s="1075"/>
      <c r="G184" s="836"/>
      <c r="H184" s="836"/>
    </row>
    <row r="185" spans="1:8">
      <c r="A185" s="847"/>
      <c r="B185" s="848" t="s">
        <v>884</v>
      </c>
      <c r="C185" s="849" t="s">
        <v>225</v>
      </c>
      <c r="D185" s="850">
        <v>24</v>
      </c>
      <c r="E185" s="1077">
        <v>0</v>
      </c>
      <c r="F185" s="1075">
        <f>D185*E185</f>
        <v>0</v>
      </c>
      <c r="G185" s="836"/>
      <c r="H185" s="836"/>
    </row>
    <row r="186" spans="1:8">
      <c r="A186" s="349"/>
      <c r="B186" s="350"/>
      <c r="E186" s="1066"/>
      <c r="F186" s="1067"/>
      <c r="G186" s="836"/>
      <c r="H186" s="836"/>
    </row>
    <row r="187" spans="1:8">
      <c r="A187" s="360" t="s">
        <v>961</v>
      </c>
      <c r="B187" s="326" t="s">
        <v>962</v>
      </c>
      <c r="C187" s="366"/>
      <c r="E187" s="1066"/>
      <c r="F187" s="1088"/>
      <c r="G187" s="836"/>
      <c r="H187" s="836"/>
    </row>
    <row r="188" spans="1:8">
      <c r="A188" s="360"/>
      <c r="B188" s="326"/>
      <c r="C188" s="366"/>
      <c r="E188" s="1066"/>
      <c r="F188" s="1088"/>
      <c r="G188" s="836"/>
      <c r="H188" s="836"/>
    </row>
    <row r="189" spans="1:8" ht="51">
      <c r="A189" s="847" t="s">
        <v>878</v>
      </c>
      <c r="B189" s="848" t="s">
        <v>963</v>
      </c>
      <c r="C189" s="849"/>
      <c r="D189" s="850"/>
      <c r="E189" s="1077"/>
      <c r="F189" s="1075"/>
      <c r="G189" s="836"/>
      <c r="H189" s="836"/>
    </row>
    <row r="190" spans="1:8">
      <c r="A190" s="847"/>
      <c r="B190" s="848" t="s">
        <v>884</v>
      </c>
      <c r="C190" s="849" t="s">
        <v>225</v>
      </c>
      <c r="D190" s="850">
        <v>170</v>
      </c>
      <c r="E190" s="1077">
        <v>0</v>
      </c>
      <c r="F190" s="1075">
        <f>D190*E190</f>
        <v>0</v>
      </c>
      <c r="G190" s="836"/>
      <c r="H190" s="836"/>
    </row>
    <row r="191" spans="1:8">
      <c r="A191" s="349"/>
      <c r="B191" s="350"/>
      <c r="E191" s="1066"/>
      <c r="F191" s="1067"/>
      <c r="G191" s="836"/>
      <c r="H191" s="836"/>
    </row>
    <row r="192" spans="1:8" ht="63.75">
      <c r="A192" s="847" t="s">
        <v>878</v>
      </c>
      <c r="B192" s="848" t="s">
        <v>964</v>
      </c>
      <c r="C192" s="849"/>
      <c r="D192" s="850"/>
      <c r="E192" s="1077"/>
      <c r="F192" s="1075"/>
      <c r="G192" s="836"/>
      <c r="H192" s="836"/>
    </row>
    <row r="193" spans="1:8">
      <c r="A193" s="847"/>
      <c r="B193" s="848" t="s">
        <v>884</v>
      </c>
      <c r="C193" s="849" t="s">
        <v>225</v>
      </c>
      <c r="D193" s="850">
        <v>5</v>
      </c>
      <c r="E193" s="1077">
        <v>0</v>
      </c>
      <c r="F193" s="1075">
        <f>D193*E193</f>
        <v>0</v>
      </c>
      <c r="G193" s="836"/>
      <c r="H193" s="836"/>
    </row>
    <row r="194" spans="1:8">
      <c r="A194" s="349"/>
      <c r="B194" s="350"/>
      <c r="E194" s="1066"/>
      <c r="F194" s="1067"/>
      <c r="G194" s="836"/>
      <c r="H194" s="836"/>
    </row>
    <row r="195" spans="1:8" ht="63.75">
      <c r="A195" s="847" t="s">
        <v>878</v>
      </c>
      <c r="B195" s="848" t="s">
        <v>965</v>
      </c>
      <c r="C195" s="849"/>
      <c r="D195" s="850"/>
      <c r="E195" s="1077"/>
      <c r="F195" s="1075"/>
      <c r="G195" s="836"/>
      <c r="H195" s="836"/>
    </row>
    <row r="196" spans="1:8">
      <c r="A196" s="847"/>
      <c r="B196" s="848" t="s">
        <v>884</v>
      </c>
      <c r="C196" s="849" t="s">
        <v>225</v>
      </c>
      <c r="D196" s="850">
        <v>37</v>
      </c>
      <c r="E196" s="1077">
        <v>0</v>
      </c>
      <c r="F196" s="1075">
        <f>D196*E196</f>
        <v>0</v>
      </c>
      <c r="G196" s="836"/>
      <c r="H196" s="836"/>
    </row>
    <row r="197" spans="1:8">
      <c r="A197" s="349"/>
      <c r="B197" s="350"/>
      <c r="E197" s="1066"/>
      <c r="F197" s="1067"/>
      <c r="G197" s="836"/>
      <c r="H197" s="836"/>
    </row>
    <row r="198" spans="1:8" ht="63.75">
      <c r="A198" s="847"/>
      <c r="B198" s="848" t="s">
        <v>966</v>
      </c>
      <c r="C198" s="849"/>
      <c r="D198" s="850"/>
      <c r="E198" s="1077"/>
      <c r="F198" s="1075"/>
      <c r="G198" s="836"/>
      <c r="H198" s="836"/>
    </row>
    <row r="199" spans="1:8">
      <c r="A199" s="847"/>
      <c r="B199" s="848" t="s">
        <v>884</v>
      </c>
      <c r="C199" s="849" t="s">
        <v>225</v>
      </c>
      <c r="D199" s="850">
        <v>297</v>
      </c>
      <c r="E199" s="1077">
        <v>0</v>
      </c>
      <c r="F199" s="1075">
        <f>D199*E199</f>
        <v>0</v>
      </c>
      <c r="G199" s="836"/>
      <c r="H199" s="836"/>
    </row>
    <row r="200" spans="1:8">
      <c r="A200" s="349"/>
      <c r="B200" s="350"/>
      <c r="E200" s="1066"/>
      <c r="F200" s="1067"/>
      <c r="G200" s="836"/>
      <c r="H200" s="836"/>
    </row>
    <row r="201" spans="1:8" ht="102">
      <c r="A201" s="847" t="s">
        <v>878</v>
      </c>
      <c r="B201" s="848" t="s">
        <v>967</v>
      </c>
      <c r="C201" s="849"/>
      <c r="D201" s="850"/>
      <c r="E201" s="1077"/>
      <c r="F201" s="1075"/>
      <c r="G201" s="836"/>
      <c r="H201" s="836"/>
    </row>
    <row r="202" spans="1:8">
      <c r="A202" s="847"/>
      <c r="B202" s="848" t="s">
        <v>884</v>
      </c>
      <c r="C202" s="849" t="s">
        <v>225</v>
      </c>
      <c r="D202" s="850">
        <f>24+14+20</f>
        <v>58</v>
      </c>
      <c r="E202" s="1077">
        <v>0</v>
      </c>
      <c r="F202" s="1075">
        <f>D202*E202</f>
        <v>0</v>
      </c>
      <c r="G202" s="836"/>
      <c r="H202" s="836"/>
    </row>
    <row r="203" spans="1:8">
      <c r="A203" s="349"/>
      <c r="B203" s="350"/>
      <c r="E203" s="1066"/>
      <c r="F203" s="1067"/>
      <c r="G203" s="836"/>
      <c r="H203" s="836"/>
    </row>
    <row r="204" spans="1:8" ht="63.75">
      <c r="A204" s="847" t="s">
        <v>878</v>
      </c>
      <c r="B204" s="848" t="s">
        <v>968</v>
      </c>
      <c r="C204" s="849"/>
      <c r="D204" s="850"/>
      <c r="E204" s="1077"/>
      <c r="F204" s="1075"/>
      <c r="G204" s="836"/>
      <c r="H204" s="836"/>
    </row>
    <row r="205" spans="1:8">
      <c r="A205" s="847"/>
      <c r="B205" s="848" t="s">
        <v>906</v>
      </c>
      <c r="C205" s="849" t="s">
        <v>113</v>
      </c>
      <c r="D205" s="850">
        <f>D202/2</f>
        <v>29</v>
      </c>
      <c r="E205" s="1077">
        <v>0</v>
      </c>
      <c r="F205" s="1075">
        <f>D205*E205</f>
        <v>0</v>
      </c>
      <c r="G205" s="836"/>
      <c r="H205" s="836"/>
    </row>
    <row r="206" spans="1:8">
      <c r="A206" s="349"/>
      <c r="B206" s="350"/>
      <c r="E206" s="1066"/>
      <c r="F206" s="1067"/>
      <c r="G206" s="836"/>
      <c r="H206" s="836"/>
    </row>
    <row r="207" spans="1:8" ht="63.75">
      <c r="A207" s="847" t="s">
        <v>878</v>
      </c>
      <c r="B207" s="848" t="s">
        <v>969</v>
      </c>
      <c r="C207" s="849"/>
      <c r="D207" s="850"/>
      <c r="E207" s="1077"/>
      <c r="F207" s="1075"/>
      <c r="G207" s="836"/>
      <c r="H207" s="836"/>
    </row>
    <row r="208" spans="1:8">
      <c r="A208" s="847"/>
      <c r="B208" s="848" t="s">
        <v>884</v>
      </c>
      <c r="C208" s="849" t="s">
        <v>225</v>
      </c>
      <c r="D208" s="850">
        <f>D205</f>
        <v>29</v>
      </c>
      <c r="E208" s="1077">
        <v>0</v>
      </c>
      <c r="F208" s="1075">
        <f>D208*E208</f>
        <v>0</v>
      </c>
      <c r="G208" s="836"/>
      <c r="H208" s="836"/>
    </row>
    <row r="209" spans="1:8">
      <c r="A209" s="349"/>
      <c r="B209" s="350"/>
      <c r="E209" s="1066"/>
      <c r="F209" s="1067"/>
      <c r="G209" s="836"/>
      <c r="H209" s="836"/>
    </row>
    <row r="210" spans="1:8" ht="51">
      <c r="A210" s="847" t="s">
        <v>878</v>
      </c>
      <c r="B210" s="848" t="s">
        <v>970</v>
      </c>
      <c r="C210" s="849"/>
      <c r="D210" s="850"/>
      <c r="E210" s="1077"/>
      <c r="F210" s="1075"/>
      <c r="G210" s="836"/>
      <c r="H210" s="836"/>
    </row>
    <row r="211" spans="1:8">
      <c r="A211" s="847"/>
      <c r="B211" s="848" t="s">
        <v>884</v>
      </c>
      <c r="C211" s="849" t="s">
        <v>225</v>
      </c>
      <c r="D211" s="850">
        <v>66</v>
      </c>
      <c r="E211" s="1077">
        <v>0</v>
      </c>
      <c r="F211" s="1075">
        <f>D211*E211</f>
        <v>0</v>
      </c>
      <c r="G211" s="836"/>
      <c r="H211" s="836"/>
    </row>
    <row r="212" spans="1:8">
      <c r="A212" s="349"/>
      <c r="B212" s="350"/>
      <c r="E212" s="1066"/>
      <c r="F212" s="1067"/>
      <c r="G212" s="836"/>
      <c r="H212" s="836"/>
    </row>
    <row r="213" spans="1:8" ht="51">
      <c r="A213" s="847" t="s">
        <v>878</v>
      </c>
      <c r="B213" s="848" t="s">
        <v>971</v>
      </c>
      <c r="C213" s="849"/>
      <c r="D213" s="850"/>
      <c r="E213" s="1077"/>
      <c r="F213" s="1075"/>
      <c r="G213" s="836"/>
      <c r="H213" s="836"/>
    </row>
    <row r="214" spans="1:8">
      <c r="A214" s="847"/>
      <c r="B214" s="848" t="s">
        <v>884</v>
      </c>
      <c r="C214" s="849" t="s">
        <v>225</v>
      </c>
      <c r="D214" s="850">
        <v>20</v>
      </c>
      <c r="E214" s="1077">
        <v>0</v>
      </c>
      <c r="F214" s="1075">
        <f>D214*E214</f>
        <v>0</v>
      </c>
      <c r="G214" s="836"/>
      <c r="H214" s="836"/>
    </row>
    <row r="215" spans="1:8">
      <c r="A215" s="349"/>
      <c r="B215" s="350"/>
      <c r="E215" s="1066"/>
      <c r="F215" s="1067"/>
      <c r="G215" s="836"/>
      <c r="H215" s="836"/>
    </row>
    <row r="216" spans="1:8" ht="51">
      <c r="A216" s="847" t="s">
        <v>878</v>
      </c>
      <c r="B216" s="848" t="s">
        <v>972</v>
      </c>
      <c r="C216" s="849"/>
      <c r="D216" s="850"/>
      <c r="E216" s="1077"/>
      <c r="F216" s="1075"/>
      <c r="G216" s="836"/>
      <c r="H216" s="836"/>
    </row>
    <row r="217" spans="1:8">
      <c r="A217" s="847"/>
      <c r="B217" s="848" t="s">
        <v>884</v>
      </c>
      <c r="C217" s="849" t="s">
        <v>225</v>
      </c>
      <c r="D217" s="850">
        <v>125</v>
      </c>
      <c r="E217" s="1077">
        <v>0</v>
      </c>
      <c r="F217" s="1075">
        <f>D217*E217</f>
        <v>0</v>
      </c>
      <c r="G217" s="836"/>
      <c r="H217" s="836"/>
    </row>
    <row r="218" spans="1:8">
      <c r="A218" s="349"/>
      <c r="B218" s="350"/>
      <c r="E218" s="1066"/>
      <c r="F218" s="1067"/>
      <c r="G218" s="836"/>
      <c r="H218" s="836"/>
    </row>
    <row r="219" spans="1:8" ht="63.75">
      <c r="A219" s="847" t="s">
        <v>878</v>
      </c>
      <c r="B219" s="848" t="s">
        <v>973</v>
      </c>
      <c r="C219" s="849"/>
      <c r="D219" s="850"/>
      <c r="E219" s="1077"/>
      <c r="F219" s="1075"/>
      <c r="G219" s="836"/>
      <c r="H219" s="836"/>
    </row>
    <row r="220" spans="1:8">
      <c r="A220" s="847"/>
      <c r="B220" s="848" t="s">
        <v>884</v>
      </c>
      <c r="C220" s="849" t="s">
        <v>225</v>
      </c>
      <c r="D220" s="850">
        <v>65</v>
      </c>
      <c r="E220" s="1077">
        <v>0</v>
      </c>
      <c r="F220" s="1075">
        <f>D220*E220</f>
        <v>0</v>
      </c>
      <c r="G220" s="836"/>
      <c r="H220" s="836"/>
    </row>
    <row r="221" spans="1:8">
      <c r="A221" s="349"/>
      <c r="B221" s="350"/>
      <c r="E221" s="1066"/>
      <c r="F221" s="1067"/>
      <c r="G221" s="836"/>
      <c r="H221" s="836"/>
    </row>
    <row r="222" spans="1:8" ht="76.5">
      <c r="A222" s="847" t="s">
        <v>878</v>
      </c>
      <c r="B222" s="848" t="s">
        <v>974</v>
      </c>
      <c r="C222" s="849"/>
      <c r="D222" s="850"/>
      <c r="E222" s="1077"/>
      <c r="F222" s="1075"/>
      <c r="G222" s="836"/>
      <c r="H222" s="836"/>
    </row>
    <row r="223" spans="1:8">
      <c r="A223" s="847"/>
      <c r="B223" s="848" t="s">
        <v>884</v>
      </c>
      <c r="C223" s="849" t="s">
        <v>225</v>
      </c>
      <c r="D223" s="850">
        <v>30</v>
      </c>
      <c r="E223" s="1077">
        <v>0</v>
      </c>
      <c r="F223" s="1075">
        <f>D223*E223</f>
        <v>0</v>
      </c>
      <c r="G223" s="836"/>
      <c r="H223" s="836"/>
    </row>
    <row r="224" spans="1:8">
      <c r="A224" s="349"/>
      <c r="B224" s="350"/>
      <c r="E224" s="1066"/>
      <c r="F224" s="1067"/>
      <c r="G224" s="836"/>
      <c r="H224" s="836"/>
    </row>
    <row r="225" spans="1:8" ht="76.5">
      <c r="A225" s="847" t="s">
        <v>878</v>
      </c>
      <c r="B225" s="848" t="s">
        <v>975</v>
      </c>
      <c r="C225" s="849"/>
      <c r="D225" s="850"/>
      <c r="E225" s="1077"/>
      <c r="F225" s="1075"/>
      <c r="G225" s="836"/>
      <c r="H225" s="836"/>
    </row>
    <row r="226" spans="1:8">
      <c r="A226" s="847"/>
      <c r="B226" s="848" t="s">
        <v>884</v>
      </c>
      <c r="C226" s="849" t="s">
        <v>225</v>
      </c>
      <c r="D226" s="850">
        <v>14</v>
      </c>
      <c r="E226" s="1077">
        <v>0</v>
      </c>
      <c r="F226" s="1075">
        <f>D226*E226</f>
        <v>0</v>
      </c>
      <c r="G226" s="836"/>
      <c r="H226" s="836"/>
    </row>
    <row r="227" spans="1:8">
      <c r="A227" s="349"/>
      <c r="B227" s="350"/>
      <c r="E227" s="1066"/>
      <c r="F227" s="1067"/>
      <c r="G227" s="836"/>
      <c r="H227" s="836"/>
    </row>
    <row r="228" spans="1:8" ht="63.75">
      <c r="A228" s="847" t="s">
        <v>878</v>
      </c>
      <c r="B228" s="848" t="s">
        <v>976</v>
      </c>
      <c r="C228" s="849"/>
      <c r="D228" s="850"/>
      <c r="E228" s="1077"/>
      <c r="F228" s="1075"/>
      <c r="G228" s="836"/>
      <c r="H228" s="836"/>
    </row>
    <row r="229" spans="1:8">
      <c r="A229" s="847"/>
      <c r="B229" s="848" t="s">
        <v>884</v>
      </c>
      <c r="C229" s="849" t="s">
        <v>225</v>
      </c>
      <c r="D229" s="850">
        <v>14</v>
      </c>
      <c r="E229" s="1077">
        <v>0</v>
      </c>
      <c r="F229" s="1075">
        <f>D229*E229</f>
        <v>0</v>
      </c>
      <c r="G229" s="836"/>
      <c r="H229" s="836"/>
    </row>
    <row r="230" spans="1:8">
      <c r="A230" s="349"/>
      <c r="B230" s="350"/>
      <c r="E230" s="1066"/>
      <c r="F230" s="1067"/>
      <c r="G230" s="836"/>
      <c r="H230" s="836"/>
    </row>
    <row r="231" spans="1:8" ht="76.5">
      <c r="A231" s="847" t="s">
        <v>878</v>
      </c>
      <c r="B231" s="848" t="s">
        <v>977</v>
      </c>
      <c r="C231" s="849"/>
      <c r="D231" s="850"/>
      <c r="E231" s="1077"/>
      <c r="F231" s="1075"/>
      <c r="G231" s="836"/>
      <c r="H231" s="836"/>
    </row>
    <row r="232" spans="1:8">
      <c r="A232" s="847"/>
      <c r="B232" s="848" t="s">
        <v>884</v>
      </c>
      <c r="C232" s="849" t="s">
        <v>225</v>
      </c>
      <c r="D232" s="850">
        <v>50</v>
      </c>
      <c r="E232" s="1077">
        <v>0</v>
      </c>
      <c r="F232" s="1075">
        <f>D232*E232</f>
        <v>0</v>
      </c>
      <c r="G232" s="836"/>
      <c r="H232" s="836"/>
    </row>
    <row r="233" spans="1:8">
      <c r="A233" s="349"/>
      <c r="B233" s="350"/>
      <c r="E233" s="1066"/>
      <c r="F233" s="1067"/>
      <c r="G233" s="836"/>
      <c r="H233" s="836"/>
    </row>
    <row r="234" spans="1:8">
      <c r="A234" s="360" t="s">
        <v>978</v>
      </c>
      <c r="B234" s="326" t="s">
        <v>979</v>
      </c>
      <c r="C234" s="366"/>
      <c r="E234" s="1066"/>
      <c r="F234" s="1088"/>
      <c r="G234" s="836"/>
      <c r="H234" s="836"/>
    </row>
    <row r="235" spans="1:8">
      <c r="A235" s="360"/>
      <c r="B235" s="326"/>
      <c r="C235" s="366"/>
      <c r="E235" s="1066"/>
      <c r="F235" s="1088"/>
      <c r="G235" s="836"/>
      <c r="H235" s="836"/>
    </row>
    <row r="236" spans="1:8">
      <c r="A236" s="367" t="s">
        <v>980</v>
      </c>
      <c r="B236" s="368" t="s">
        <v>981</v>
      </c>
      <c r="C236" s="364"/>
      <c r="D236" s="365"/>
      <c r="E236" s="1091"/>
      <c r="F236" s="1092"/>
      <c r="G236" s="836"/>
      <c r="H236" s="836"/>
    </row>
    <row r="237" spans="1:8">
      <c r="A237" s="367"/>
      <c r="B237" s="368"/>
      <c r="C237" s="364"/>
      <c r="D237" s="365"/>
      <c r="E237" s="1091"/>
      <c r="F237" s="1092"/>
      <c r="G237" s="836"/>
      <c r="H237" s="836"/>
    </row>
    <row r="238" spans="1:8" ht="76.5">
      <c r="A238" s="349"/>
      <c r="B238" s="326" t="s">
        <v>1746</v>
      </c>
      <c r="E238" s="1066"/>
      <c r="F238" s="1067"/>
      <c r="G238" s="836"/>
      <c r="H238" s="836"/>
    </row>
    <row r="239" spans="1:8">
      <c r="A239" s="367"/>
      <c r="B239" s="368"/>
      <c r="C239" s="364"/>
      <c r="D239" s="365"/>
      <c r="E239" s="1091"/>
      <c r="F239" s="1092"/>
      <c r="G239" s="836"/>
      <c r="H239" s="836"/>
    </row>
    <row r="240" spans="1:8" ht="51">
      <c r="A240" s="349" t="s">
        <v>878</v>
      </c>
      <c r="B240" s="369" t="s">
        <v>982</v>
      </c>
      <c r="E240" s="1066"/>
      <c r="F240" s="1067"/>
      <c r="G240" s="836"/>
      <c r="H240" s="836"/>
    </row>
    <row r="241" spans="1:8">
      <c r="A241" s="349"/>
      <c r="B241" s="350" t="s">
        <v>880</v>
      </c>
      <c r="C241" s="346" t="s">
        <v>113</v>
      </c>
      <c r="D241" s="347">
        <v>1</v>
      </c>
      <c r="E241" s="1066">
        <v>0</v>
      </c>
      <c r="F241" s="1067">
        <f>D241*E241</f>
        <v>0</v>
      </c>
      <c r="G241" s="836"/>
      <c r="H241" s="836"/>
    </row>
    <row r="242" spans="1:8">
      <c r="A242" s="349"/>
      <c r="B242" s="350"/>
      <c r="E242" s="1066"/>
      <c r="F242" s="1067"/>
      <c r="G242" s="836"/>
      <c r="H242" s="836"/>
    </row>
    <row r="243" spans="1:8" ht="63.75">
      <c r="A243" s="349" t="s">
        <v>878</v>
      </c>
      <c r="B243" s="350" t="s">
        <v>1747</v>
      </c>
      <c r="E243" s="1066"/>
      <c r="F243" s="1067"/>
      <c r="G243" s="836"/>
      <c r="H243" s="836"/>
    </row>
    <row r="244" spans="1:8">
      <c r="A244" s="349"/>
      <c r="B244" s="350" t="s">
        <v>880</v>
      </c>
      <c r="C244" s="346" t="s">
        <v>113</v>
      </c>
      <c r="D244" s="347">
        <v>1</v>
      </c>
      <c r="E244" s="1066">
        <v>0</v>
      </c>
      <c r="F244" s="1067">
        <f>D244*E244</f>
        <v>0</v>
      </c>
      <c r="G244" s="836"/>
      <c r="H244" s="836"/>
    </row>
    <row r="245" spans="1:8">
      <c r="A245" s="349"/>
      <c r="B245" s="350"/>
      <c r="E245" s="1066"/>
      <c r="F245" s="1067"/>
      <c r="G245" s="836"/>
      <c r="H245" s="836"/>
    </row>
    <row r="246" spans="1:8" ht="25.5">
      <c r="A246" s="349" t="s">
        <v>878</v>
      </c>
      <c r="B246" s="350" t="s">
        <v>983</v>
      </c>
      <c r="E246" s="1066"/>
      <c r="F246" s="1067"/>
      <c r="G246" s="836"/>
      <c r="H246" s="836"/>
    </row>
    <row r="247" spans="1:8">
      <c r="A247" s="349"/>
      <c r="B247" s="350" t="s">
        <v>884</v>
      </c>
      <c r="C247" s="346" t="s">
        <v>225</v>
      </c>
      <c r="D247" s="347">
        <v>1</v>
      </c>
      <c r="E247" s="1066">
        <v>0</v>
      </c>
      <c r="F247" s="1067">
        <f>D247*E247</f>
        <v>0</v>
      </c>
      <c r="G247" s="836"/>
      <c r="H247" s="836"/>
    </row>
    <row r="248" spans="1:8">
      <c r="A248" s="349"/>
      <c r="B248" s="350"/>
      <c r="E248" s="1066"/>
      <c r="F248" s="1067"/>
      <c r="G248" s="836"/>
      <c r="H248" s="836"/>
    </row>
    <row r="249" spans="1:8" ht="25.5">
      <c r="A249" s="349" t="s">
        <v>878</v>
      </c>
      <c r="B249" s="350" t="s">
        <v>984</v>
      </c>
      <c r="E249" s="1066"/>
      <c r="F249" s="1067"/>
      <c r="G249" s="836"/>
      <c r="H249" s="836"/>
    </row>
    <row r="250" spans="1:8">
      <c r="A250" s="349"/>
      <c r="B250" s="350" t="s">
        <v>884</v>
      </c>
      <c r="C250" s="346" t="s">
        <v>225</v>
      </c>
      <c r="D250" s="347">
        <v>4</v>
      </c>
      <c r="E250" s="1066">
        <v>0</v>
      </c>
      <c r="F250" s="1067">
        <f>D250*E250</f>
        <v>0</v>
      </c>
      <c r="G250" s="836"/>
      <c r="H250" s="836"/>
    </row>
    <row r="251" spans="1:8">
      <c r="A251" s="349"/>
      <c r="B251" s="350"/>
      <c r="E251" s="1066"/>
      <c r="F251" s="1067"/>
      <c r="G251" s="836"/>
      <c r="H251" s="836"/>
    </row>
    <row r="252" spans="1:8" ht="54" customHeight="1">
      <c r="A252" s="349" t="s">
        <v>878</v>
      </c>
      <c r="B252" s="369" t="s">
        <v>985</v>
      </c>
      <c r="E252" s="1066"/>
      <c r="F252" s="1067"/>
      <c r="G252" s="836"/>
      <c r="H252" s="836"/>
    </row>
    <row r="253" spans="1:8">
      <c r="A253" s="349"/>
      <c r="B253" s="350" t="s">
        <v>880</v>
      </c>
      <c r="C253" s="346" t="s">
        <v>113</v>
      </c>
      <c r="D253" s="347">
        <v>1</v>
      </c>
      <c r="E253" s="1066">
        <v>0</v>
      </c>
      <c r="F253" s="1067">
        <f>D253*E253</f>
        <v>0</v>
      </c>
      <c r="G253" s="836"/>
      <c r="H253" s="836"/>
    </row>
    <row r="254" spans="1:8">
      <c r="A254" s="349"/>
      <c r="B254" s="350"/>
      <c r="E254" s="1066"/>
      <c r="F254" s="1067"/>
      <c r="G254" s="836"/>
      <c r="H254" s="836"/>
    </row>
    <row r="255" spans="1:8" ht="37.5" customHeight="1">
      <c r="A255" s="349" t="s">
        <v>878</v>
      </c>
      <c r="B255" s="369" t="s">
        <v>986</v>
      </c>
      <c r="E255" s="1066"/>
      <c r="F255" s="1067"/>
      <c r="G255" s="836"/>
      <c r="H255" s="836"/>
    </row>
    <row r="256" spans="1:8">
      <c r="A256" s="349"/>
      <c r="B256" s="350" t="s">
        <v>987</v>
      </c>
      <c r="C256" s="346" t="s">
        <v>895</v>
      </c>
      <c r="D256" s="347">
        <v>2</v>
      </c>
      <c r="E256" s="1066">
        <v>0</v>
      </c>
      <c r="F256" s="1067">
        <f>D256*E256</f>
        <v>0</v>
      </c>
      <c r="G256" s="836"/>
      <c r="H256" s="836"/>
    </row>
    <row r="257" spans="1:8">
      <c r="A257" s="360"/>
      <c r="B257" s="326"/>
      <c r="C257" s="366"/>
      <c r="E257" s="1066"/>
      <c r="F257" s="1088"/>
      <c r="G257" s="836"/>
      <c r="H257" s="836"/>
    </row>
    <row r="258" spans="1:8" ht="36.75" customHeight="1">
      <c r="A258" s="349" t="s">
        <v>878</v>
      </c>
      <c r="B258" s="369" t="s">
        <v>988</v>
      </c>
      <c r="E258" s="1066"/>
      <c r="F258" s="1067"/>
      <c r="G258" s="836"/>
      <c r="H258" s="836"/>
    </row>
    <row r="259" spans="1:8">
      <c r="A259" s="349"/>
      <c r="B259" s="350" t="s">
        <v>987</v>
      </c>
      <c r="C259" s="346" t="s">
        <v>895</v>
      </c>
      <c r="D259" s="347">
        <v>1</v>
      </c>
      <c r="E259" s="1066">
        <v>0</v>
      </c>
      <c r="F259" s="1067">
        <f>D259*E259</f>
        <v>0</v>
      </c>
      <c r="G259" s="836"/>
      <c r="H259" s="836"/>
    </row>
    <row r="260" spans="1:8">
      <c r="A260" s="349"/>
      <c r="B260" s="350"/>
      <c r="E260" s="1066"/>
      <c r="F260" s="1067"/>
      <c r="G260" s="836"/>
      <c r="H260" s="836"/>
    </row>
    <row r="261" spans="1:8" ht="25.5">
      <c r="A261" s="349" t="s">
        <v>878</v>
      </c>
      <c r="B261" s="350" t="s">
        <v>1748</v>
      </c>
      <c r="E261" s="1066"/>
      <c r="F261" s="1067"/>
      <c r="G261" s="836"/>
      <c r="H261" s="836"/>
    </row>
    <row r="262" spans="1:8">
      <c r="A262" s="349"/>
      <c r="B262" s="350" t="s">
        <v>1749</v>
      </c>
      <c r="C262" s="346" t="s">
        <v>225</v>
      </c>
      <c r="D262" s="347">
        <v>1</v>
      </c>
      <c r="E262" s="1066">
        <v>0</v>
      </c>
      <c r="F262" s="1067">
        <f>D262*E262</f>
        <v>0</v>
      </c>
      <c r="G262" s="836"/>
      <c r="H262" s="836"/>
    </row>
    <row r="263" spans="1:8">
      <c r="A263" s="349"/>
      <c r="B263" s="350"/>
      <c r="E263" s="1066"/>
      <c r="F263" s="1067"/>
      <c r="G263" s="836"/>
      <c r="H263" s="836"/>
    </row>
    <row r="264" spans="1:8" ht="38.25">
      <c r="A264" s="349" t="s">
        <v>878</v>
      </c>
      <c r="B264" s="369" t="s">
        <v>989</v>
      </c>
      <c r="E264" s="1066"/>
      <c r="F264" s="1067"/>
      <c r="G264" s="836"/>
      <c r="H264" s="836"/>
    </row>
    <row r="265" spans="1:8">
      <c r="A265" s="349"/>
      <c r="B265" s="350" t="s">
        <v>906</v>
      </c>
      <c r="C265" s="346" t="s">
        <v>113</v>
      </c>
      <c r="D265" s="347">
        <v>5</v>
      </c>
      <c r="E265" s="1066">
        <v>0</v>
      </c>
      <c r="F265" s="1067">
        <f>D265*E265</f>
        <v>0</v>
      </c>
      <c r="G265" s="836"/>
      <c r="H265" s="836"/>
    </row>
    <row r="266" spans="1:8">
      <c r="A266" s="349"/>
      <c r="B266" s="350"/>
      <c r="E266" s="1066"/>
      <c r="F266" s="1067"/>
      <c r="G266" s="836"/>
      <c r="H266" s="836"/>
    </row>
    <row r="267" spans="1:8" ht="38.25">
      <c r="A267" s="349" t="s">
        <v>878</v>
      </c>
      <c r="B267" s="369" t="s">
        <v>990</v>
      </c>
      <c r="E267" s="1066"/>
      <c r="F267" s="1067"/>
      <c r="G267" s="836"/>
      <c r="H267" s="836"/>
    </row>
    <row r="268" spans="1:8">
      <c r="A268" s="349"/>
      <c r="B268" s="350" t="s">
        <v>906</v>
      </c>
      <c r="C268" s="346" t="s">
        <v>113</v>
      </c>
      <c r="D268" s="347">
        <v>1</v>
      </c>
      <c r="E268" s="1066">
        <v>0</v>
      </c>
      <c r="F268" s="1067">
        <f>D268*E268</f>
        <v>0</v>
      </c>
      <c r="G268" s="836"/>
      <c r="H268" s="836"/>
    </row>
    <row r="269" spans="1:8">
      <c r="A269" s="349"/>
      <c r="B269" s="350"/>
      <c r="E269" s="1066"/>
      <c r="F269" s="1067"/>
      <c r="G269" s="836"/>
      <c r="H269" s="836"/>
    </row>
    <row r="270" spans="1:8" ht="38.25">
      <c r="A270" s="349" t="s">
        <v>878</v>
      </c>
      <c r="B270" s="369" t="s">
        <v>991</v>
      </c>
      <c r="E270" s="1066"/>
      <c r="F270" s="1067"/>
      <c r="G270" s="836"/>
      <c r="H270" s="836"/>
    </row>
    <row r="271" spans="1:8">
      <c r="A271" s="349"/>
      <c r="B271" s="350" t="s">
        <v>906</v>
      </c>
      <c r="C271" s="346" t="s">
        <v>113</v>
      </c>
      <c r="D271" s="347">
        <v>1</v>
      </c>
      <c r="E271" s="1066">
        <v>0</v>
      </c>
      <c r="F271" s="1067">
        <f>D271*E271</f>
        <v>0</v>
      </c>
      <c r="G271" s="836"/>
      <c r="H271" s="836"/>
    </row>
    <row r="272" spans="1:8">
      <c r="A272" s="349"/>
      <c r="B272" s="350"/>
      <c r="E272" s="1066"/>
      <c r="F272" s="1067"/>
      <c r="G272" s="836"/>
      <c r="H272" s="836"/>
    </row>
    <row r="273" spans="1:8" ht="38.25">
      <c r="A273" s="349" t="s">
        <v>878</v>
      </c>
      <c r="B273" s="350" t="s">
        <v>992</v>
      </c>
      <c r="E273" s="1066"/>
      <c r="F273" s="1067"/>
      <c r="G273" s="836"/>
      <c r="H273" s="836"/>
    </row>
    <row r="274" spans="1:8">
      <c r="A274" s="349"/>
      <c r="B274" s="350" t="s">
        <v>880</v>
      </c>
      <c r="C274" s="346" t="s">
        <v>113</v>
      </c>
      <c r="D274" s="347">
        <v>1</v>
      </c>
      <c r="E274" s="1066">
        <v>0</v>
      </c>
      <c r="F274" s="1067">
        <f>D274*E274</f>
        <v>0</v>
      </c>
      <c r="G274" s="836"/>
      <c r="H274" s="836"/>
    </row>
    <row r="275" spans="1:8">
      <c r="A275" s="349"/>
      <c r="B275" s="350"/>
      <c r="E275" s="1066"/>
      <c r="F275" s="1067"/>
      <c r="G275" s="836"/>
      <c r="H275" s="836"/>
    </row>
    <row r="276" spans="1:8" ht="25.5">
      <c r="A276" s="349" t="s">
        <v>878</v>
      </c>
      <c r="B276" s="350" t="s">
        <v>993</v>
      </c>
      <c r="E276" s="1066"/>
      <c r="F276" s="1067"/>
      <c r="G276" s="836"/>
      <c r="H276" s="836"/>
    </row>
    <row r="277" spans="1:8">
      <c r="A277" s="349"/>
      <c r="B277" s="350" t="s">
        <v>880</v>
      </c>
      <c r="C277" s="346" t="s">
        <v>113</v>
      </c>
      <c r="D277" s="347">
        <v>1</v>
      </c>
      <c r="E277" s="1066">
        <v>0</v>
      </c>
      <c r="F277" s="1067">
        <f>D277*E277</f>
        <v>0</v>
      </c>
      <c r="G277" s="836"/>
      <c r="H277" s="836"/>
    </row>
    <row r="278" spans="1:8">
      <c r="A278" s="349"/>
      <c r="B278" s="350"/>
      <c r="E278" s="1066"/>
      <c r="F278" s="1067"/>
      <c r="G278" s="836"/>
      <c r="H278" s="836"/>
    </row>
    <row r="279" spans="1:8">
      <c r="A279" s="367" t="s">
        <v>994</v>
      </c>
      <c r="B279" s="368" t="s">
        <v>995</v>
      </c>
      <c r="C279" s="364"/>
      <c r="D279" s="365"/>
      <c r="E279" s="1091"/>
      <c r="F279" s="1092"/>
      <c r="G279" s="836"/>
      <c r="H279" s="836"/>
    </row>
    <row r="280" spans="1:8">
      <c r="A280" s="367"/>
      <c r="B280" s="368"/>
      <c r="C280" s="364"/>
      <c r="D280" s="365"/>
      <c r="E280" s="1091"/>
      <c r="F280" s="1092"/>
      <c r="G280" s="836"/>
      <c r="H280" s="836"/>
    </row>
    <row r="281" spans="1:8" ht="89.25">
      <c r="A281" s="367"/>
      <c r="B281" s="326" t="s">
        <v>1750</v>
      </c>
      <c r="C281" s="364"/>
      <c r="D281" s="365"/>
      <c r="E281" s="1091"/>
      <c r="F281" s="1092"/>
      <c r="G281" s="836"/>
      <c r="H281" s="836"/>
    </row>
    <row r="282" spans="1:8">
      <c r="A282" s="367"/>
      <c r="B282" s="368"/>
      <c r="C282" s="364"/>
      <c r="D282" s="365"/>
      <c r="E282" s="1091"/>
      <c r="F282" s="1092"/>
      <c r="G282" s="836"/>
      <c r="H282" s="836"/>
    </row>
    <row r="283" spans="1:8" ht="38.25">
      <c r="A283" s="349" t="s">
        <v>878</v>
      </c>
      <c r="B283" s="350" t="s">
        <v>996</v>
      </c>
      <c r="C283" s="370"/>
      <c r="D283" s="371"/>
      <c r="E283" s="1093"/>
      <c r="F283" s="1094"/>
      <c r="G283" s="836"/>
      <c r="H283" s="836"/>
    </row>
    <row r="284" spans="1:8">
      <c r="A284" s="362"/>
      <c r="B284" s="350" t="s">
        <v>880</v>
      </c>
      <c r="C284" s="346" t="s">
        <v>113</v>
      </c>
      <c r="D284" s="347">
        <v>1</v>
      </c>
      <c r="E284" s="1066">
        <v>0</v>
      </c>
      <c r="F284" s="1067">
        <f>D284*E284</f>
        <v>0</v>
      </c>
      <c r="G284" s="836"/>
      <c r="H284" s="836"/>
    </row>
    <row r="285" spans="1:8">
      <c r="A285" s="362"/>
      <c r="B285" s="350"/>
      <c r="E285" s="1066"/>
      <c r="F285" s="1067"/>
      <c r="G285" s="836"/>
      <c r="H285" s="836"/>
    </row>
    <row r="286" spans="1:8" ht="89.25">
      <c r="A286" s="362" t="s">
        <v>878</v>
      </c>
      <c r="B286" s="350" t="s">
        <v>997</v>
      </c>
      <c r="E286" s="1066"/>
      <c r="F286" s="1067"/>
      <c r="G286" s="836"/>
      <c r="H286" s="836"/>
    </row>
    <row r="287" spans="1:8">
      <c r="A287" s="362"/>
      <c r="B287" s="350" t="s">
        <v>880</v>
      </c>
      <c r="C287" s="346" t="s">
        <v>113</v>
      </c>
      <c r="D287" s="347">
        <v>1</v>
      </c>
      <c r="E287" s="1066">
        <v>0</v>
      </c>
      <c r="F287" s="1067">
        <f>D287*E287</f>
        <v>0</v>
      </c>
      <c r="G287" s="836"/>
      <c r="H287" s="836"/>
    </row>
    <row r="288" spans="1:8">
      <c r="A288" s="362"/>
      <c r="B288" s="350"/>
      <c r="E288" s="1066"/>
      <c r="F288" s="1067"/>
      <c r="G288" s="836"/>
      <c r="H288" s="836"/>
    </row>
    <row r="289" spans="1:8" ht="75.75" customHeight="1">
      <c r="A289" s="349" t="s">
        <v>878</v>
      </c>
      <c r="B289" s="350" t="s">
        <v>1751</v>
      </c>
      <c r="E289" s="1066"/>
      <c r="F289" s="1067"/>
      <c r="G289" s="836"/>
      <c r="H289" s="836"/>
    </row>
    <row r="290" spans="1:8">
      <c r="A290" s="349"/>
      <c r="B290" s="350" t="s">
        <v>880</v>
      </c>
      <c r="C290" s="346" t="s">
        <v>113</v>
      </c>
      <c r="D290" s="347">
        <v>1</v>
      </c>
      <c r="E290" s="1066">
        <v>0</v>
      </c>
      <c r="F290" s="1067">
        <f>D290*E290</f>
        <v>0</v>
      </c>
      <c r="G290" s="836"/>
      <c r="H290" s="836"/>
    </row>
    <row r="291" spans="1:8">
      <c r="A291" s="362"/>
      <c r="B291" s="350"/>
      <c r="E291" s="1066"/>
      <c r="F291" s="1067"/>
      <c r="G291" s="836"/>
      <c r="H291" s="836"/>
    </row>
    <row r="292" spans="1:8" ht="25.5">
      <c r="A292" s="362" t="s">
        <v>878</v>
      </c>
      <c r="B292" s="350" t="s">
        <v>984</v>
      </c>
      <c r="E292" s="1066"/>
      <c r="F292" s="1067"/>
      <c r="G292" s="836"/>
      <c r="H292" s="836"/>
    </row>
    <row r="293" spans="1:8">
      <c r="A293" s="362"/>
      <c r="B293" s="350" t="s">
        <v>884</v>
      </c>
      <c r="C293" s="346" t="s">
        <v>225</v>
      </c>
      <c r="D293" s="347">
        <v>4</v>
      </c>
      <c r="E293" s="1066">
        <v>0</v>
      </c>
      <c r="F293" s="1067">
        <f>E293*D293</f>
        <v>0</v>
      </c>
      <c r="G293" s="836"/>
      <c r="H293" s="836"/>
    </row>
    <row r="294" spans="1:8">
      <c r="A294" s="362"/>
      <c r="B294" s="350"/>
      <c r="E294" s="1066"/>
      <c r="F294" s="1067"/>
      <c r="G294" s="836"/>
      <c r="H294" s="836"/>
    </row>
    <row r="295" spans="1:8" ht="38.25">
      <c r="A295" s="349" t="s">
        <v>878</v>
      </c>
      <c r="B295" s="369" t="s">
        <v>985</v>
      </c>
      <c r="E295" s="1066"/>
      <c r="F295" s="1067"/>
      <c r="G295" s="836"/>
      <c r="H295" s="836"/>
    </row>
    <row r="296" spans="1:8">
      <c r="A296" s="349"/>
      <c r="B296" s="350" t="s">
        <v>880</v>
      </c>
      <c r="C296" s="346" t="s">
        <v>113</v>
      </c>
      <c r="D296" s="347">
        <v>1</v>
      </c>
      <c r="E296" s="1066">
        <v>0</v>
      </c>
      <c r="F296" s="1067">
        <f>D296*E296</f>
        <v>0</v>
      </c>
      <c r="G296" s="836"/>
      <c r="H296" s="836"/>
    </row>
    <row r="297" spans="1:8">
      <c r="A297" s="372"/>
      <c r="B297" s="369"/>
      <c r="E297" s="1066"/>
      <c r="F297" s="1067"/>
      <c r="G297" s="836"/>
      <c r="H297" s="836"/>
    </row>
    <row r="298" spans="1:8" ht="38.25">
      <c r="A298" s="349" t="s">
        <v>878</v>
      </c>
      <c r="B298" s="369" t="s">
        <v>989</v>
      </c>
      <c r="E298" s="1066"/>
      <c r="F298" s="1067"/>
      <c r="G298" s="836"/>
      <c r="H298" s="836"/>
    </row>
    <row r="299" spans="1:8">
      <c r="A299" s="349"/>
      <c r="B299" s="350" t="s">
        <v>906</v>
      </c>
      <c r="C299" s="346" t="s">
        <v>113</v>
      </c>
      <c r="D299" s="347">
        <v>5</v>
      </c>
      <c r="E299" s="1066">
        <v>0</v>
      </c>
      <c r="F299" s="1067">
        <f>D299*E299</f>
        <v>0</v>
      </c>
      <c r="G299" s="836"/>
      <c r="H299" s="836"/>
    </row>
    <row r="300" spans="1:8">
      <c r="A300" s="349"/>
      <c r="B300" s="350"/>
      <c r="E300" s="1066"/>
      <c r="F300" s="1067"/>
      <c r="G300" s="836"/>
      <c r="H300" s="836"/>
    </row>
    <row r="301" spans="1:8" ht="38.25">
      <c r="A301" s="349" t="s">
        <v>878</v>
      </c>
      <c r="B301" s="369" t="s">
        <v>990</v>
      </c>
      <c r="E301" s="1066"/>
      <c r="F301" s="1067"/>
      <c r="G301" s="836"/>
      <c r="H301" s="836"/>
    </row>
    <row r="302" spans="1:8">
      <c r="A302" s="349"/>
      <c r="B302" s="350" t="s">
        <v>906</v>
      </c>
      <c r="C302" s="346" t="s">
        <v>113</v>
      </c>
      <c r="D302" s="347">
        <v>4</v>
      </c>
      <c r="E302" s="1066">
        <v>0</v>
      </c>
      <c r="F302" s="1067">
        <f>D302*E302</f>
        <v>0</v>
      </c>
      <c r="G302" s="836"/>
      <c r="H302" s="836"/>
    </row>
    <row r="303" spans="1:8">
      <c r="A303" s="372"/>
      <c r="B303" s="369"/>
      <c r="E303" s="1066"/>
      <c r="F303" s="1067"/>
      <c r="G303" s="836"/>
      <c r="H303" s="836"/>
    </row>
    <row r="304" spans="1:8" ht="38.25">
      <c r="A304" s="349" t="s">
        <v>878</v>
      </c>
      <c r="B304" s="350" t="s">
        <v>998</v>
      </c>
      <c r="E304" s="1066"/>
      <c r="F304" s="1067"/>
      <c r="G304" s="836"/>
      <c r="H304" s="836"/>
    </row>
    <row r="305" spans="1:8">
      <c r="A305" s="349"/>
      <c r="B305" s="350" t="s">
        <v>884</v>
      </c>
      <c r="C305" s="346" t="s">
        <v>225</v>
      </c>
      <c r="D305" s="347">
        <v>1</v>
      </c>
      <c r="E305" s="1066">
        <v>0</v>
      </c>
      <c r="F305" s="1067">
        <f>D305*E305</f>
        <v>0</v>
      </c>
      <c r="G305" s="836"/>
      <c r="H305" s="836"/>
    </row>
    <row r="306" spans="1:8">
      <c r="A306" s="349"/>
      <c r="B306" s="350"/>
      <c r="E306" s="1066"/>
      <c r="F306" s="1067"/>
      <c r="G306" s="836"/>
      <c r="H306" s="836"/>
    </row>
    <row r="307" spans="1:8" ht="38.25">
      <c r="A307" s="349" t="s">
        <v>878</v>
      </c>
      <c r="B307" s="350" t="s">
        <v>999</v>
      </c>
      <c r="E307" s="1066"/>
      <c r="F307" s="1067"/>
      <c r="G307" s="836"/>
      <c r="H307" s="836"/>
    </row>
    <row r="308" spans="1:8">
      <c r="A308" s="349"/>
      <c r="B308" s="350" t="s">
        <v>884</v>
      </c>
      <c r="C308" s="346" t="s">
        <v>225</v>
      </c>
      <c r="D308" s="347">
        <v>2</v>
      </c>
      <c r="E308" s="1066">
        <v>0</v>
      </c>
      <c r="F308" s="1067">
        <f>D308*E308</f>
        <v>0</v>
      </c>
      <c r="G308" s="836"/>
      <c r="H308" s="836"/>
    </row>
    <row r="309" spans="1:8">
      <c r="A309" s="367"/>
      <c r="B309" s="368"/>
      <c r="C309" s="364"/>
      <c r="D309" s="365"/>
      <c r="E309" s="1091"/>
      <c r="F309" s="1092"/>
      <c r="G309" s="836"/>
      <c r="H309" s="836"/>
    </row>
    <row r="310" spans="1:8" ht="38.25">
      <c r="A310" s="349" t="s">
        <v>878</v>
      </c>
      <c r="B310" s="350" t="s">
        <v>1000</v>
      </c>
      <c r="E310" s="1066"/>
      <c r="F310" s="1067"/>
      <c r="G310" s="836"/>
      <c r="H310" s="836"/>
    </row>
    <row r="311" spans="1:8">
      <c r="A311" s="349"/>
      <c r="B311" s="350" t="s">
        <v>880</v>
      </c>
      <c r="C311" s="346" t="s">
        <v>113</v>
      </c>
      <c r="D311" s="347">
        <v>1</v>
      </c>
      <c r="E311" s="1066">
        <v>0</v>
      </c>
      <c r="F311" s="1067">
        <f>D311*E311</f>
        <v>0</v>
      </c>
      <c r="G311" s="836"/>
      <c r="H311" s="836"/>
    </row>
    <row r="312" spans="1:8">
      <c r="A312" s="367"/>
      <c r="B312" s="368"/>
      <c r="C312" s="364"/>
      <c r="D312" s="365"/>
      <c r="E312" s="1091"/>
      <c r="F312" s="1092"/>
      <c r="G312" s="836"/>
      <c r="H312" s="836"/>
    </row>
    <row r="313" spans="1:8" ht="38.25">
      <c r="A313" s="349" t="s">
        <v>878</v>
      </c>
      <c r="B313" s="350" t="s">
        <v>1001</v>
      </c>
      <c r="E313" s="1066"/>
      <c r="F313" s="1067"/>
      <c r="G313" s="836"/>
      <c r="H313" s="836"/>
    </row>
    <row r="314" spans="1:8">
      <c r="A314" s="349"/>
      <c r="B314" s="350" t="s">
        <v>880</v>
      </c>
      <c r="C314" s="346" t="s">
        <v>113</v>
      </c>
      <c r="D314" s="347">
        <v>3</v>
      </c>
      <c r="E314" s="1066">
        <v>0</v>
      </c>
      <c r="F314" s="1067">
        <f>D314*E314</f>
        <v>0</v>
      </c>
      <c r="G314" s="836"/>
      <c r="H314" s="836"/>
    </row>
    <row r="315" spans="1:8">
      <c r="A315" s="349"/>
      <c r="B315" s="350"/>
      <c r="E315" s="1066"/>
      <c r="F315" s="1067"/>
      <c r="G315" s="836"/>
      <c r="H315" s="836"/>
    </row>
    <row r="316" spans="1:8" ht="38.25">
      <c r="A316" s="349" t="s">
        <v>878</v>
      </c>
      <c r="B316" s="350" t="s">
        <v>1002</v>
      </c>
      <c r="E316" s="1066"/>
      <c r="F316" s="1067"/>
      <c r="G316" s="836"/>
      <c r="H316" s="836"/>
    </row>
    <row r="317" spans="1:8">
      <c r="A317" s="349"/>
      <c r="B317" s="350" t="s">
        <v>880</v>
      </c>
      <c r="C317" s="346" t="s">
        <v>113</v>
      </c>
      <c r="D317" s="347">
        <v>8</v>
      </c>
      <c r="E317" s="1066">
        <v>0</v>
      </c>
      <c r="F317" s="1067">
        <f>D317*E317</f>
        <v>0</v>
      </c>
      <c r="G317" s="836"/>
      <c r="H317" s="836"/>
    </row>
    <row r="318" spans="1:8">
      <c r="A318" s="349"/>
      <c r="B318" s="350"/>
      <c r="E318" s="1066"/>
      <c r="F318" s="1067"/>
      <c r="G318" s="836"/>
      <c r="H318" s="836"/>
    </row>
    <row r="319" spans="1:8" ht="38.25">
      <c r="A319" s="349" t="s">
        <v>878</v>
      </c>
      <c r="B319" s="350" t="s">
        <v>1003</v>
      </c>
      <c r="E319" s="1066"/>
      <c r="F319" s="1067"/>
      <c r="G319" s="836"/>
      <c r="H319" s="836"/>
    </row>
    <row r="320" spans="1:8">
      <c r="A320" s="349"/>
      <c r="B320" s="350" t="s">
        <v>880</v>
      </c>
      <c r="C320" s="346" t="s">
        <v>113</v>
      </c>
      <c r="D320" s="347">
        <v>42</v>
      </c>
      <c r="E320" s="1066">
        <v>0</v>
      </c>
      <c r="F320" s="1067">
        <f>D320*E320</f>
        <v>0</v>
      </c>
      <c r="G320" s="836"/>
      <c r="H320" s="836"/>
    </row>
    <row r="321" spans="1:8">
      <c r="A321" s="349"/>
      <c r="B321" s="350"/>
      <c r="E321" s="1066"/>
      <c r="F321" s="1067"/>
      <c r="G321" s="836"/>
      <c r="H321" s="836"/>
    </row>
    <row r="322" spans="1:8" ht="38.25">
      <c r="A322" s="847" t="s">
        <v>878</v>
      </c>
      <c r="B322" s="848" t="s">
        <v>1004</v>
      </c>
      <c r="C322" s="849"/>
      <c r="D322" s="850"/>
      <c r="E322" s="1077"/>
      <c r="F322" s="1075"/>
      <c r="G322" s="836"/>
      <c r="H322" s="836"/>
    </row>
    <row r="323" spans="1:8">
      <c r="A323" s="847"/>
      <c r="B323" s="848" t="s">
        <v>880</v>
      </c>
      <c r="C323" s="849" t="s">
        <v>113</v>
      </c>
      <c r="D323" s="850">
        <v>7</v>
      </c>
      <c r="E323" s="1077">
        <v>0</v>
      </c>
      <c r="F323" s="1075">
        <f>D323*E323</f>
        <v>0</v>
      </c>
      <c r="G323" s="836"/>
      <c r="H323" s="836"/>
    </row>
    <row r="324" spans="1:8">
      <c r="A324" s="349"/>
      <c r="B324" s="350"/>
      <c r="E324" s="1066"/>
      <c r="F324" s="1067"/>
      <c r="G324" s="836"/>
      <c r="H324" s="836"/>
    </row>
    <row r="325" spans="1:8" ht="25.5">
      <c r="A325" s="349" t="s">
        <v>878</v>
      </c>
      <c r="B325" s="350" t="s">
        <v>1752</v>
      </c>
      <c r="E325" s="1066"/>
      <c r="F325" s="1067"/>
      <c r="G325" s="836"/>
      <c r="H325" s="836"/>
    </row>
    <row r="326" spans="1:8">
      <c r="A326" s="349"/>
      <c r="B326" s="350" t="s">
        <v>880</v>
      </c>
      <c r="C326" s="346" t="s">
        <v>113</v>
      </c>
      <c r="D326" s="347">
        <v>3</v>
      </c>
      <c r="E326" s="1066">
        <v>0</v>
      </c>
      <c r="F326" s="1067">
        <f>D326*E326</f>
        <v>0</v>
      </c>
      <c r="G326" s="836"/>
      <c r="H326" s="836"/>
    </row>
    <row r="327" spans="1:8">
      <c r="A327" s="349"/>
      <c r="B327" s="350"/>
      <c r="E327" s="1066"/>
      <c r="F327" s="1067"/>
      <c r="G327" s="836"/>
      <c r="H327" s="836"/>
    </row>
    <row r="328" spans="1:8" ht="25.5">
      <c r="A328" s="870" t="s">
        <v>878</v>
      </c>
      <c r="B328" s="871" t="s">
        <v>1753</v>
      </c>
      <c r="C328" s="872"/>
      <c r="D328" s="873"/>
      <c r="E328" s="1089"/>
      <c r="F328" s="1095"/>
      <c r="G328" s="836"/>
      <c r="H328" s="836"/>
    </row>
    <row r="329" spans="1:8">
      <c r="A329" s="870"/>
      <c r="B329" s="871" t="s">
        <v>880</v>
      </c>
      <c r="C329" s="872" t="s">
        <v>113</v>
      </c>
      <c r="D329" s="873">
        <v>1</v>
      </c>
      <c r="E329" s="1089">
        <v>0</v>
      </c>
      <c r="F329" s="1095">
        <f>D329*E329</f>
        <v>0</v>
      </c>
      <c r="G329" s="836"/>
      <c r="H329" s="836"/>
    </row>
    <row r="330" spans="1:8">
      <c r="A330" s="349"/>
      <c r="B330" s="350"/>
      <c r="E330" s="1066"/>
      <c r="F330" s="1067"/>
      <c r="G330" s="836"/>
      <c r="H330" s="836"/>
    </row>
    <row r="331" spans="1:8" ht="25.5">
      <c r="A331" s="349" t="s">
        <v>878</v>
      </c>
      <c r="B331" s="369" t="s">
        <v>1005</v>
      </c>
      <c r="E331" s="1066"/>
      <c r="F331" s="1067"/>
      <c r="G331" s="836"/>
      <c r="H331" s="836"/>
    </row>
    <row r="332" spans="1:8">
      <c r="A332" s="349"/>
      <c r="B332" s="350" t="s">
        <v>987</v>
      </c>
      <c r="C332" s="346" t="s">
        <v>895</v>
      </c>
      <c r="D332" s="347">
        <v>3</v>
      </c>
      <c r="E332" s="1066">
        <v>0</v>
      </c>
      <c r="F332" s="1067">
        <f>D332*E332</f>
        <v>0</v>
      </c>
      <c r="G332" s="836"/>
      <c r="H332" s="836"/>
    </row>
    <row r="333" spans="1:8">
      <c r="A333" s="349"/>
      <c r="B333" s="350"/>
      <c r="E333" s="1066"/>
      <c r="F333" s="1067"/>
      <c r="G333" s="836"/>
      <c r="H333" s="836"/>
    </row>
    <row r="334" spans="1:8" ht="25.5">
      <c r="A334" s="349" t="s">
        <v>878</v>
      </c>
      <c r="B334" s="369" t="s">
        <v>1006</v>
      </c>
      <c r="E334" s="1066"/>
      <c r="F334" s="1067"/>
      <c r="G334" s="836"/>
      <c r="H334" s="836"/>
    </row>
    <row r="335" spans="1:8">
      <c r="A335" s="349"/>
      <c r="B335" s="350" t="s">
        <v>987</v>
      </c>
      <c r="C335" s="346" t="s">
        <v>895</v>
      </c>
      <c r="D335" s="347">
        <v>3</v>
      </c>
      <c r="E335" s="1066">
        <v>0</v>
      </c>
      <c r="F335" s="1067">
        <f>D335*E335</f>
        <v>0</v>
      </c>
      <c r="G335" s="836"/>
      <c r="H335" s="836"/>
    </row>
    <row r="336" spans="1:8">
      <c r="A336" s="349"/>
      <c r="B336" s="350"/>
      <c r="E336" s="1066"/>
      <c r="F336" s="1067"/>
      <c r="G336" s="836"/>
      <c r="H336" s="836"/>
    </row>
    <row r="337" spans="1:8" ht="25.5">
      <c r="A337" s="349" t="s">
        <v>878</v>
      </c>
      <c r="B337" s="350" t="s">
        <v>993</v>
      </c>
      <c r="E337" s="1066"/>
      <c r="F337" s="1067"/>
      <c r="G337" s="836"/>
      <c r="H337" s="836"/>
    </row>
    <row r="338" spans="1:8">
      <c r="A338" s="349"/>
      <c r="B338" s="350" t="s">
        <v>880</v>
      </c>
      <c r="C338" s="346" t="s">
        <v>113</v>
      </c>
      <c r="D338" s="347">
        <v>1</v>
      </c>
      <c r="E338" s="1066">
        <v>0</v>
      </c>
      <c r="F338" s="1067">
        <f>D338*E338*0.8</f>
        <v>0</v>
      </c>
      <c r="G338" s="836"/>
      <c r="H338" s="836"/>
    </row>
    <row r="339" spans="1:8">
      <c r="A339" s="870"/>
      <c r="B339" s="871"/>
      <c r="C339" s="872"/>
      <c r="D339" s="873"/>
      <c r="E339" s="1089"/>
      <c r="F339" s="1095">
        <f>D338*E338*0.2</f>
        <v>0</v>
      </c>
      <c r="G339" s="836"/>
      <c r="H339" s="836"/>
    </row>
    <row r="340" spans="1:8" ht="16.5" customHeight="1">
      <c r="A340" s="349"/>
      <c r="B340" s="350"/>
      <c r="E340" s="1066"/>
      <c r="F340" s="1067"/>
      <c r="G340" s="836"/>
      <c r="H340" s="836"/>
    </row>
    <row r="341" spans="1:8">
      <c r="A341" s="360" t="s">
        <v>1007</v>
      </c>
      <c r="B341" s="326" t="s">
        <v>1008</v>
      </c>
      <c r="C341" s="364"/>
      <c r="D341" s="365"/>
      <c r="E341" s="1091"/>
      <c r="F341" s="1092"/>
      <c r="G341" s="836"/>
      <c r="H341" s="836"/>
    </row>
    <row r="342" spans="1:8">
      <c r="A342" s="360"/>
      <c r="B342" s="326"/>
      <c r="C342" s="364"/>
      <c r="D342" s="365"/>
      <c r="E342" s="1091"/>
      <c r="F342" s="1092"/>
      <c r="G342" s="836"/>
      <c r="H342" s="836"/>
    </row>
    <row r="343" spans="1:8" ht="38.25">
      <c r="A343" s="349" t="s">
        <v>878</v>
      </c>
      <c r="B343" s="350" t="s">
        <v>1009</v>
      </c>
      <c r="C343" s="370"/>
      <c r="D343" s="371"/>
      <c r="E343" s="1093"/>
      <c r="F343" s="1094"/>
      <c r="G343" s="836"/>
      <c r="H343" s="836"/>
    </row>
    <row r="344" spans="1:8">
      <c r="A344" s="362"/>
      <c r="B344" s="350" t="s">
        <v>880</v>
      </c>
      <c r="C344" s="346" t="s">
        <v>113</v>
      </c>
      <c r="D344" s="347">
        <v>1</v>
      </c>
      <c r="E344" s="1066">
        <v>0</v>
      </c>
      <c r="F344" s="1067">
        <f>D344*E344</f>
        <v>0</v>
      </c>
      <c r="G344" s="836"/>
      <c r="H344" s="836"/>
    </row>
    <row r="345" spans="1:8">
      <c r="A345" s="360"/>
      <c r="B345" s="326"/>
      <c r="C345" s="364"/>
      <c r="D345" s="365"/>
      <c r="E345" s="1091"/>
      <c r="F345" s="1092"/>
      <c r="G345" s="836"/>
      <c r="H345" s="836"/>
    </row>
    <row r="346" spans="1:8" ht="38.25">
      <c r="A346" s="349" t="s">
        <v>878</v>
      </c>
      <c r="B346" s="350" t="s">
        <v>1010</v>
      </c>
      <c r="C346" s="370"/>
      <c r="D346" s="371"/>
      <c r="E346" s="1093"/>
      <c r="F346" s="1094"/>
      <c r="G346" s="836"/>
      <c r="H346" s="836"/>
    </row>
    <row r="347" spans="1:8">
      <c r="A347" s="362"/>
      <c r="B347" s="350" t="s">
        <v>884</v>
      </c>
      <c r="C347" s="346" t="s">
        <v>225</v>
      </c>
      <c r="D347" s="347">
        <v>1</v>
      </c>
      <c r="E347" s="1066">
        <v>0</v>
      </c>
      <c r="F347" s="1067">
        <f>D347*E347</f>
        <v>0</v>
      </c>
      <c r="G347" s="836"/>
      <c r="H347" s="836"/>
    </row>
    <row r="348" spans="1:8">
      <c r="A348" s="360"/>
      <c r="B348" s="326"/>
      <c r="C348" s="364"/>
      <c r="D348" s="365"/>
      <c r="E348" s="1091"/>
      <c r="F348" s="1092"/>
      <c r="G348" s="836"/>
      <c r="H348" s="836"/>
    </row>
    <row r="349" spans="1:8" ht="38.25">
      <c r="A349" s="349" t="s">
        <v>878</v>
      </c>
      <c r="B349" s="350" t="s">
        <v>1011</v>
      </c>
      <c r="E349" s="1066"/>
      <c r="F349" s="1067"/>
      <c r="G349" s="836"/>
      <c r="H349" s="836"/>
    </row>
    <row r="350" spans="1:8">
      <c r="A350" s="349"/>
      <c r="B350" s="350" t="s">
        <v>884</v>
      </c>
      <c r="C350" s="346" t="s">
        <v>225</v>
      </c>
      <c r="D350" s="347">
        <v>1</v>
      </c>
      <c r="E350" s="1066">
        <v>0</v>
      </c>
      <c r="F350" s="1067">
        <f>D350*E350</f>
        <v>0</v>
      </c>
      <c r="G350" s="836"/>
      <c r="H350" s="836"/>
    </row>
    <row r="351" spans="1:8">
      <c r="A351" s="349"/>
      <c r="B351" s="350"/>
      <c r="E351" s="1066"/>
      <c r="F351" s="1067"/>
      <c r="G351" s="836"/>
      <c r="H351" s="836"/>
    </row>
    <row r="352" spans="1:8" ht="38.25">
      <c r="A352" s="349" t="s">
        <v>878</v>
      </c>
      <c r="B352" s="350" t="s">
        <v>1003</v>
      </c>
      <c r="E352" s="1066"/>
      <c r="F352" s="1067"/>
      <c r="G352" s="836"/>
      <c r="H352" s="836"/>
    </row>
    <row r="353" spans="1:8">
      <c r="A353" s="349"/>
      <c r="B353" s="350" t="s">
        <v>880</v>
      </c>
      <c r="C353" s="346" t="s">
        <v>113</v>
      </c>
      <c r="D353" s="347">
        <v>19</v>
      </c>
      <c r="E353" s="1066">
        <v>0</v>
      </c>
      <c r="F353" s="1067">
        <f>D353*E353</f>
        <v>0</v>
      </c>
      <c r="G353" s="836"/>
      <c r="H353" s="836"/>
    </row>
    <row r="354" spans="1:8">
      <c r="A354" s="349"/>
      <c r="B354" s="350"/>
      <c r="E354" s="1066"/>
      <c r="F354" s="1067"/>
      <c r="G354" s="836"/>
      <c r="H354" s="836"/>
    </row>
    <row r="355" spans="1:8" ht="38.25">
      <c r="A355" s="349" t="s">
        <v>878</v>
      </c>
      <c r="B355" s="350" t="s">
        <v>1002</v>
      </c>
      <c r="E355" s="1066"/>
      <c r="F355" s="1067"/>
      <c r="G355" s="836"/>
      <c r="H355" s="836"/>
    </row>
    <row r="356" spans="1:8">
      <c r="A356" s="349"/>
      <c r="B356" s="350" t="s">
        <v>880</v>
      </c>
      <c r="C356" s="346" t="s">
        <v>113</v>
      </c>
      <c r="D356" s="347">
        <v>1</v>
      </c>
      <c r="E356" s="1066">
        <v>0</v>
      </c>
      <c r="F356" s="1067">
        <f>D356*E356</f>
        <v>0</v>
      </c>
      <c r="G356" s="836"/>
      <c r="H356" s="836"/>
    </row>
    <row r="357" spans="1:8">
      <c r="A357" s="349"/>
      <c r="B357" s="350"/>
      <c r="E357" s="1066"/>
      <c r="F357" s="1067"/>
      <c r="G357" s="836"/>
      <c r="H357" s="836"/>
    </row>
    <row r="358" spans="1:8" ht="38.25">
      <c r="A358" s="349" t="s">
        <v>878</v>
      </c>
      <c r="B358" s="350" t="s">
        <v>1012</v>
      </c>
      <c r="E358" s="1066"/>
      <c r="F358" s="1067"/>
      <c r="G358" s="836"/>
      <c r="H358" s="836"/>
    </row>
    <row r="359" spans="1:8">
      <c r="A359" s="349"/>
      <c r="B359" s="350" t="s">
        <v>880</v>
      </c>
      <c r="C359" s="346" t="s">
        <v>113</v>
      </c>
      <c r="D359" s="347">
        <v>1</v>
      </c>
      <c r="E359" s="1066">
        <v>0</v>
      </c>
      <c r="F359" s="1067">
        <f>D359*E359</f>
        <v>0</v>
      </c>
      <c r="G359" s="836"/>
      <c r="H359" s="836"/>
    </row>
    <row r="360" spans="1:8">
      <c r="A360" s="360"/>
      <c r="B360" s="326"/>
      <c r="C360" s="364"/>
      <c r="D360" s="365"/>
      <c r="E360" s="1091"/>
      <c r="F360" s="1092"/>
      <c r="G360" s="836"/>
      <c r="H360" s="836"/>
    </row>
    <row r="361" spans="1:8" ht="38.25">
      <c r="A361" s="847" t="s">
        <v>878</v>
      </c>
      <c r="B361" s="848" t="s">
        <v>1004</v>
      </c>
      <c r="C361" s="849"/>
      <c r="D361" s="850"/>
      <c r="E361" s="1077"/>
      <c r="F361" s="1075"/>
      <c r="G361" s="836"/>
      <c r="H361" s="836"/>
    </row>
    <row r="362" spans="1:8">
      <c r="A362" s="847"/>
      <c r="B362" s="848" t="s">
        <v>880</v>
      </c>
      <c r="C362" s="849" t="s">
        <v>113</v>
      </c>
      <c r="D362" s="850">
        <v>6</v>
      </c>
      <c r="E362" s="1077">
        <v>0</v>
      </c>
      <c r="F362" s="1075">
        <f>D362*E362</f>
        <v>0</v>
      </c>
      <c r="G362" s="836"/>
      <c r="H362" s="836"/>
    </row>
    <row r="363" spans="1:8">
      <c r="A363" s="349"/>
      <c r="B363" s="350"/>
      <c r="E363" s="1066"/>
      <c r="F363" s="1067"/>
      <c r="G363" s="836"/>
      <c r="H363" s="836"/>
    </row>
    <row r="364" spans="1:8" ht="38.25">
      <c r="A364" s="847" t="s">
        <v>878</v>
      </c>
      <c r="B364" s="848" t="s">
        <v>1013</v>
      </c>
      <c r="C364" s="849"/>
      <c r="D364" s="850"/>
      <c r="E364" s="1077"/>
      <c r="F364" s="1075"/>
      <c r="G364" s="836"/>
      <c r="H364" s="836"/>
    </row>
    <row r="365" spans="1:8">
      <c r="A365" s="847"/>
      <c r="B365" s="848" t="s">
        <v>880</v>
      </c>
      <c r="C365" s="849" t="s">
        <v>113</v>
      </c>
      <c r="D365" s="850">
        <v>3</v>
      </c>
      <c r="E365" s="1077">
        <v>0</v>
      </c>
      <c r="F365" s="1075">
        <f>D365*E365</f>
        <v>0</v>
      </c>
      <c r="G365" s="836"/>
      <c r="H365" s="836"/>
    </row>
    <row r="366" spans="1:8">
      <c r="A366" s="360"/>
      <c r="B366" s="326"/>
      <c r="C366" s="364"/>
      <c r="D366" s="365"/>
      <c r="E366" s="1091"/>
      <c r="F366" s="1092"/>
      <c r="G366" s="836"/>
      <c r="H366" s="836"/>
    </row>
    <row r="367" spans="1:8" ht="38.25">
      <c r="A367" s="349" t="s">
        <v>878</v>
      </c>
      <c r="B367" s="350" t="s">
        <v>1014</v>
      </c>
      <c r="C367" s="370"/>
      <c r="D367" s="371"/>
      <c r="E367" s="1093"/>
      <c r="F367" s="1094"/>
      <c r="G367" s="836"/>
      <c r="H367" s="836"/>
    </row>
    <row r="368" spans="1:8">
      <c r="A368" s="362"/>
      <c r="B368" s="350" t="s">
        <v>880</v>
      </c>
      <c r="C368" s="346" t="s">
        <v>113</v>
      </c>
      <c r="D368" s="347">
        <v>1</v>
      </c>
      <c r="E368" s="1066">
        <v>0</v>
      </c>
      <c r="F368" s="1067">
        <f>D368*E368</f>
        <v>0</v>
      </c>
      <c r="G368" s="836"/>
      <c r="H368" s="836"/>
    </row>
    <row r="369" spans="1:8">
      <c r="A369" s="362"/>
      <c r="B369" s="350"/>
      <c r="E369" s="1066"/>
      <c r="F369" s="1067"/>
      <c r="G369" s="836"/>
      <c r="H369" s="836"/>
    </row>
    <row r="370" spans="1:8">
      <c r="A370" s="360" t="s">
        <v>1015</v>
      </c>
      <c r="B370" s="326" t="s">
        <v>1016</v>
      </c>
      <c r="C370" s="364"/>
      <c r="D370" s="365"/>
      <c r="E370" s="1091"/>
      <c r="F370" s="1092"/>
      <c r="G370" s="836"/>
      <c r="H370" s="836"/>
    </row>
    <row r="371" spans="1:8">
      <c r="A371" s="360"/>
      <c r="B371" s="326"/>
      <c r="C371" s="364"/>
      <c r="D371" s="365"/>
      <c r="E371" s="1091"/>
      <c r="F371" s="1092"/>
      <c r="G371" s="836"/>
      <c r="H371" s="836"/>
    </row>
    <row r="372" spans="1:8" ht="38.25">
      <c r="A372" s="349" t="s">
        <v>878</v>
      </c>
      <c r="B372" s="350" t="s">
        <v>1009</v>
      </c>
      <c r="C372" s="370"/>
      <c r="D372" s="371"/>
      <c r="E372" s="1093"/>
      <c r="F372" s="1094"/>
      <c r="G372" s="836"/>
      <c r="H372" s="836"/>
    </row>
    <row r="373" spans="1:8">
      <c r="A373" s="362"/>
      <c r="B373" s="350" t="s">
        <v>880</v>
      </c>
      <c r="C373" s="346" t="s">
        <v>113</v>
      </c>
      <c r="D373" s="347">
        <v>1</v>
      </c>
      <c r="E373" s="1066">
        <v>0</v>
      </c>
      <c r="F373" s="1067">
        <f>D373*E373</f>
        <v>0</v>
      </c>
      <c r="G373" s="836"/>
      <c r="H373" s="836"/>
    </row>
    <row r="374" spans="1:8">
      <c r="A374" s="360"/>
      <c r="B374" s="326"/>
      <c r="C374" s="364"/>
      <c r="D374" s="365"/>
      <c r="E374" s="1091"/>
      <c r="F374" s="1092"/>
      <c r="G374" s="836"/>
      <c r="H374" s="836"/>
    </row>
    <row r="375" spans="1:8" ht="38.25">
      <c r="A375" s="349" t="s">
        <v>878</v>
      </c>
      <c r="B375" s="350" t="s">
        <v>1010</v>
      </c>
      <c r="C375" s="370"/>
      <c r="D375" s="371"/>
      <c r="E375" s="1093"/>
      <c r="F375" s="1094"/>
      <c r="G375" s="836"/>
      <c r="H375" s="836"/>
    </row>
    <row r="376" spans="1:8">
      <c r="A376" s="362"/>
      <c r="B376" s="350" t="s">
        <v>884</v>
      </c>
      <c r="C376" s="346" t="s">
        <v>225</v>
      </c>
      <c r="D376" s="347">
        <v>1</v>
      </c>
      <c r="E376" s="1066">
        <v>0</v>
      </c>
      <c r="F376" s="1067">
        <f>D376*E376</f>
        <v>0</v>
      </c>
      <c r="G376" s="836"/>
      <c r="H376" s="836"/>
    </row>
    <row r="377" spans="1:8">
      <c r="A377" s="360"/>
      <c r="B377" s="326"/>
      <c r="C377" s="364"/>
      <c r="D377" s="365"/>
      <c r="E377" s="1091"/>
      <c r="F377" s="1092"/>
      <c r="G377" s="836"/>
      <c r="H377" s="836"/>
    </row>
    <row r="378" spans="1:8" ht="38.25">
      <c r="A378" s="349" t="s">
        <v>878</v>
      </c>
      <c r="B378" s="350" t="s">
        <v>1000</v>
      </c>
      <c r="E378" s="1066"/>
      <c r="F378" s="1067"/>
      <c r="G378" s="836"/>
      <c r="H378" s="836"/>
    </row>
    <row r="379" spans="1:8">
      <c r="A379" s="349"/>
      <c r="B379" s="350" t="s">
        <v>880</v>
      </c>
      <c r="C379" s="346" t="s">
        <v>113</v>
      </c>
      <c r="D379" s="347">
        <v>1</v>
      </c>
      <c r="E379" s="1066">
        <v>0</v>
      </c>
      <c r="F379" s="1067">
        <f>D379*E379</f>
        <v>0</v>
      </c>
      <c r="G379" s="836"/>
      <c r="H379" s="836"/>
    </row>
    <row r="380" spans="1:8">
      <c r="A380" s="349"/>
      <c r="B380" s="350"/>
      <c r="E380" s="1066"/>
      <c r="F380" s="1067"/>
      <c r="G380" s="836"/>
      <c r="H380" s="836"/>
    </row>
    <row r="381" spans="1:8" ht="38.25">
      <c r="A381" s="349" t="s">
        <v>878</v>
      </c>
      <c r="B381" s="350" t="s">
        <v>1011</v>
      </c>
      <c r="E381" s="1066"/>
      <c r="F381" s="1067"/>
      <c r="G381" s="836"/>
      <c r="H381" s="836"/>
    </row>
    <row r="382" spans="1:8">
      <c r="A382" s="349"/>
      <c r="B382" s="350" t="s">
        <v>884</v>
      </c>
      <c r="C382" s="346" t="s">
        <v>225</v>
      </c>
      <c r="D382" s="347">
        <v>1</v>
      </c>
      <c r="E382" s="1066">
        <v>0</v>
      </c>
      <c r="F382" s="1067">
        <f>D382*E382</f>
        <v>0</v>
      </c>
      <c r="G382" s="836"/>
      <c r="H382" s="836"/>
    </row>
    <row r="383" spans="1:8">
      <c r="A383" s="349"/>
      <c r="B383" s="350"/>
      <c r="E383" s="1066"/>
      <c r="F383" s="1067"/>
      <c r="G383" s="836"/>
      <c r="H383" s="836"/>
    </row>
    <row r="384" spans="1:8" ht="38.25">
      <c r="A384" s="349" t="s">
        <v>878</v>
      </c>
      <c r="B384" s="350" t="s">
        <v>1003</v>
      </c>
      <c r="E384" s="1066"/>
      <c r="F384" s="1067"/>
      <c r="G384" s="836"/>
      <c r="H384" s="836"/>
    </row>
    <row r="385" spans="1:8">
      <c r="A385" s="349"/>
      <c r="B385" s="350" t="s">
        <v>880</v>
      </c>
      <c r="C385" s="346" t="s">
        <v>113</v>
      </c>
      <c r="D385" s="347">
        <v>15</v>
      </c>
      <c r="E385" s="1066">
        <v>0</v>
      </c>
      <c r="F385" s="1067">
        <f>D385*E385</f>
        <v>0</v>
      </c>
      <c r="G385" s="836"/>
      <c r="H385" s="836"/>
    </row>
    <row r="386" spans="1:8">
      <c r="A386" s="349"/>
      <c r="B386" s="350"/>
      <c r="E386" s="1066"/>
      <c r="F386" s="1067"/>
      <c r="G386" s="836"/>
      <c r="H386" s="836"/>
    </row>
    <row r="387" spans="1:8" ht="38.25">
      <c r="A387" s="847" t="s">
        <v>878</v>
      </c>
      <c r="B387" s="848" t="s">
        <v>1004</v>
      </c>
      <c r="C387" s="849"/>
      <c r="D387" s="850"/>
      <c r="E387" s="1077"/>
      <c r="F387" s="1075"/>
      <c r="G387" s="836"/>
      <c r="H387" s="836"/>
    </row>
    <row r="388" spans="1:8">
      <c r="A388" s="847"/>
      <c r="B388" s="848" t="s">
        <v>880</v>
      </c>
      <c r="C388" s="849" t="s">
        <v>113</v>
      </c>
      <c r="D388" s="850">
        <v>6</v>
      </c>
      <c r="E388" s="1077">
        <v>0</v>
      </c>
      <c r="F388" s="1075">
        <f>D388*E388</f>
        <v>0</v>
      </c>
      <c r="G388" s="836"/>
      <c r="H388" s="836"/>
    </row>
    <row r="389" spans="1:8">
      <c r="A389" s="349"/>
      <c r="B389" s="350"/>
      <c r="E389" s="1066"/>
      <c r="F389" s="1067"/>
      <c r="G389" s="836"/>
      <c r="H389" s="836"/>
    </row>
    <row r="390" spans="1:8" ht="38.25">
      <c r="A390" s="847" t="s">
        <v>878</v>
      </c>
      <c r="B390" s="848" t="s">
        <v>1013</v>
      </c>
      <c r="C390" s="849"/>
      <c r="D390" s="850"/>
      <c r="E390" s="1077"/>
      <c r="F390" s="1075"/>
      <c r="G390" s="836"/>
      <c r="H390" s="836"/>
    </row>
    <row r="391" spans="1:8">
      <c r="A391" s="847"/>
      <c r="B391" s="848" t="s">
        <v>880</v>
      </c>
      <c r="C391" s="849" t="s">
        <v>113</v>
      </c>
      <c r="D391" s="850">
        <v>4</v>
      </c>
      <c r="E391" s="1077">
        <v>0</v>
      </c>
      <c r="F391" s="1075">
        <f>D391*E391</f>
        <v>0</v>
      </c>
      <c r="G391" s="836"/>
      <c r="H391" s="836"/>
    </row>
    <row r="392" spans="1:8">
      <c r="A392" s="360"/>
      <c r="B392" s="326"/>
      <c r="C392" s="364"/>
      <c r="D392" s="365"/>
      <c r="E392" s="1091"/>
      <c r="F392" s="1092"/>
      <c r="G392" s="836"/>
      <c r="H392" s="836"/>
    </row>
    <row r="393" spans="1:8" ht="38.25">
      <c r="A393" s="349" t="s">
        <v>878</v>
      </c>
      <c r="B393" s="350" t="s">
        <v>1014</v>
      </c>
      <c r="C393" s="370"/>
      <c r="D393" s="371"/>
      <c r="E393" s="1093"/>
      <c r="F393" s="1094"/>
      <c r="G393" s="836"/>
      <c r="H393" s="836"/>
    </row>
    <row r="394" spans="1:8">
      <c r="A394" s="362"/>
      <c r="B394" s="350" t="s">
        <v>880</v>
      </c>
      <c r="C394" s="346" t="s">
        <v>113</v>
      </c>
      <c r="D394" s="347">
        <v>1</v>
      </c>
      <c r="E394" s="1066">
        <v>0</v>
      </c>
      <c r="F394" s="1067">
        <f>D394*E394</f>
        <v>0</v>
      </c>
      <c r="G394" s="836"/>
      <c r="H394" s="836"/>
    </row>
    <row r="395" spans="1:8">
      <c r="A395" s="362"/>
      <c r="B395" s="350"/>
      <c r="E395" s="1066"/>
      <c r="F395" s="1067"/>
      <c r="G395" s="836"/>
      <c r="H395" s="836"/>
    </row>
    <row r="396" spans="1:8">
      <c r="A396" s="360" t="s">
        <v>1017</v>
      </c>
      <c r="B396" s="326" t="s">
        <v>1018</v>
      </c>
      <c r="C396" s="364"/>
      <c r="D396" s="365"/>
      <c r="E396" s="1091"/>
      <c r="F396" s="1092"/>
      <c r="G396" s="836"/>
      <c r="H396" s="836"/>
    </row>
    <row r="397" spans="1:8">
      <c r="A397" s="360"/>
      <c r="B397" s="326"/>
      <c r="C397" s="364"/>
      <c r="D397" s="365"/>
      <c r="E397" s="1091"/>
      <c r="F397" s="1092"/>
      <c r="G397" s="836"/>
      <c r="H397" s="836"/>
    </row>
    <row r="398" spans="1:8" ht="38.25">
      <c r="A398" s="349" t="s">
        <v>878</v>
      </c>
      <c r="B398" s="350" t="s">
        <v>1009</v>
      </c>
      <c r="C398" s="370"/>
      <c r="D398" s="371"/>
      <c r="E398" s="1093"/>
      <c r="F398" s="1094"/>
      <c r="G398" s="836"/>
      <c r="H398" s="836"/>
    </row>
    <row r="399" spans="1:8">
      <c r="A399" s="362"/>
      <c r="B399" s="350" t="s">
        <v>880</v>
      </c>
      <c r="C399" s="346" t="s">
        <v>113</v>
      </c>
      <c r="D399" s="347">
        <v>1</v>
      </c>
      <c r="E399" s="1066">
        <v>0</v>
      </c>
      <c r="F399" s="1067">
        <f>D399*E399</f>
        <v>0</v>
      </c>
      <c r="G399" s="836"/>
      <c r="H399" s="836"/>
    </row>
    <row r="400" spans="1:8">
      <c r="A400" s="360"/>
      <c r="B400" s="326"/>
      <c r="C400" s="364"/>
      <c r="D400" s="365"/>
      <c r="E400" s="1091"/>
      <c r="F400" s="1092"/>
      <c r="G400" s="836"/>
      <c r="H400" s="836"/>
    </row>
    <row r="401" spans="1:8" ht="38.25">
      <c r="A401" s="349" t="s">
        <v>878</v>
      </c>
      <c r="B401" s="350" t="s">
        <v>1010</v>
      </c>
      <c r="C401" s="370"/>
      <c r="D401" s="371"/>
      <c r="E401" s="1093"/>
      <c r="F401" s="1094"/>
      <c r="G401" s="836"/>
      <c r="H401" s="836"/>
    </row>
    <row r="402" spans="1:8">
      <c r="A402" s="362"/>
      <c r="B402" s="350" t="s">
        <v>884</v>
      </c>
      <c r="C402" s="346" t="s">
        <v>225</v>
      </c>
      <c r="D402" s="347">
        <v>1</v>
      </c>
      <c r="E402" s="1066">
        <v>0</v>
      </c>
      <c r="F402" s="1067">
        <f>D402*E402</f>
        <v>0</v>
      </c>
      <c r="G402" s="836"/>
      <c r="H402" s="836"/>
    </row>
    <row r="403" spans="1:8">
      <c r="A403" s="360"/>
      <c r="B403" s="326"/>
      <c r="C403" s="364"/>
      <c r="D403" s="365"/>
      <c r="E403" s="1091"/>
      <c r="F403" s="1092"/>
      <c r="G403" s="836"/>
      <c r="H403" s="836"/>
    </row>
    <row r="404" spans="1:8" ht="38.25">
      <c r="A404" s="349" t="s">
        <v>878</v>
      </c>
      <c r="B404" s="350" t="s">
        <v>1000</v>
      </c>
      <c r="E404" s="1066"/>
      <c r="F404" s="1067"/>
      <c r="G404" s="836"/>
      <c r="H404" s="836"/>
    </row>
    <row r="405" spans="1:8">
      <c r="A405" s="349"/>
      <c r="B405" s="350" t="s">
        <v>880</v>
      </c>
      <c r="C405" s="346" t="s">
        <v>113</v>
      </c>
      <c r="D405" s="347">
        <v>1</v>
      </c>
      <c r="E405" s="1066">
        <v>0</v>
      </c>
      <c r="F405" s="1067">
        <f>D405*E405</f>
        <v>0</v>
      </c>
      <c r="G405" s="836"/>
      <c r="H405" s="836"/>
    </row>
    <row r="406" spans="1:8">
      <c r="A406" s="349"/>
      <c r="B406" s="350"/>
      <c r="E406" s="1066"/>
      <c r="F406" s="1067"/>
      <c r="G406" s="836"/>
      <c r="H406" s="836"/>
    </row>
    <row r="407" spans="1:8" ht="38.25">
      <c r="A407" s="349" t="s">
        <v>878</v>
      </c>
      <c r="B407" s="350" t="s">
        <v>1011</v>
      </c>
      <c r="E407" s="1066"/>
      <c r="F407" s="1067"/>
      <c r="G407" s="836"/>
      <c r="H407" s="836"/>
    </row>
    <row r="408" spans="1:8">
      <c r="A408" s="349"/>
      <c r="B408" s="350" t="s">
        <v>884</v>
      </c>
      <c r="C408" s="346" t="s">
        <v>225</v>
      </c>
      <c r="D408" s="347">
        <v>1</v>
      </c>
      <c r="E408" s="1066">
        <v>0</v>
      </c>
      <c r="F408" s="1067">
        <f>D408*E408</f>
        <v>0</v>
      </c>
      <c r="G408" s="836"/>
      <c r="H408" s="836"/>
    </row>
    <row r="409" spans="1:8">
      <c r="A409" s="349"/>
      <c r="B409" s="350"/>
      <c r="E409" s="1066"/>
      <c r="F409" s="1067"/>
      <c r="G409" s="836"/>
      <c r="H409" s="836"/>
    </row>
    <row r="410" spans="1:8" ht="38.25">
      <c r="A410" s="349" t="s">
        <v>878</v>
      </c>
      <c r="B410" s="350" t="s">
        <v>1003</v>
      </c>
      <c r="E410" s="1066"/>
      <c r="F410" s="1067"/>
      <c r="G410" s="836"/>
      <c r="H410" s="836"/>
    </row>
    <row r="411" spans="1:8">
      <c r="A411" s="349"/>
      <c r="B411" s="350" t="s">
        <v>880</v>
      </c>
      <c r="C411" s="346" t="s">
        <v>113</v>
      </c>
      <c r="D411" s="347">
        <v>20</v>
      </c>
      <c r="E411" s="1066">
        <v>0</v>
      </c>
      <c r="F411" s="1067">
        <f>D411*E411</f>
        <v>0</v>
      </c>
      <c r="G411" s="836"/>
      <c r="H411" s="836"/>
    </row>
    <row r="412" spans="1:8">
      <c r="A412" s="349"/>
      <c r="B412" s="350"/>
      <c r="E412" s="1066"/>
      <c r="F412" s="1067"/>
      <c r="G412" s="836"/>
      <c r="H412" s="836"/>
    </row>
    <row r="413" spans="1:8" ht="38.25">
      <c r="A413" s="847" t="s">
        <v>878</v>
      </c>
      <c r="B413" s="848" t="s">
        <v>1004</v>
      </c>
      <c r="C413" s="849"/>
      <c r="D413" s="850"/>
      <c r="E413" s="1077"/>
      <c r="F413" s="1075"/>
      <c r="G413" s="836"/>
      <c r="H413" s="836"/>
    </row>
    <row r="414" spans="1:8">
      <c r="A414" s="847"/>
      <c r="B414" s="848" t="s">
        <v>880</v>
      </c>
      <c r="C414" s="849" t="s">
        <v>113</v>
      </c>
      <c r="D414" s="850">
        <v>10</v>
      </c>
      <c r="E414" s="1077">
        <v>0</v>
      </c>
      <c r="F414" s="1075">
        <f>D414*E414</f>
        <v>0</v>
      </c>
      <c r="G414" s="836"/>
      <c r="H414" s="836"/>
    </row>
    <row r="415" spans="1:8">
      <c r="A415" s="349"/>
      <c r="B415" s="350"/>
      <c r="E415" s="1066"/>
      <c r="F415" s="1067"/>
      <c r="G415" s="836"/>
      <c r="H415" s="836"/>
    </row>
    <row r="416" spans="1:8" ht="38.25">
      <c r="A416" s="847" t="s">
        <v>878</v>
      </c>
      <c r="B416" s="848" t="s">
        <v>1013</v>
      </c>
      <c r="C416" s="849"/>
      <c r="D416" s="850"/>
      <c r="E416" s="1077"/>
      <c r="F416" s="1075"/>
      <c r="G416" s="836"/>
      <c r="H416" s="836"/>
    </row>
    <row r="417" spans="1:8">
      <c r="A417" s="847"/>
      <c r="B417" s="848" t="s">
        <v>880</v>
      </c>
      <c r="C417" s="849" t="s">
        <v>113</v>
      </c>
      <c r="D417" s="850">
        <v>5</v>
      </c>
      <c r="E417" s="1077">
        <v>0</v>
      </c>
      <c r="F417" s="1075">
        <f>D417*E417</f>
        <v>0</v>
      </c>
      <c r="G417" s="836"/>
      <c r="H417" s="836"/>
    </row>
    <row r="418" spans="1:8">
      <c r="A418" s="360"/>
      <c r="B418" s="326"/>
      <c r="C418" s="364"/>
      <c r="D418" s="365"/>
      <c r="E418" s="1091"/>
      <c r="F418" s="1092"/>
      <c r="G418" s="836"/>
      <c r="H418" s="836"/>
    </row>
    <row r="419" spans="1:8" ht="38.25">
      <c r="A419" s="349" t="s">
        <v>878</v>
      </c>
      <c r="B419" s="350" t="s">
        <v>1014</v>
      </c>
      <c r="C419" s="370"/>
      <c r="D419" s="371"/>
      <c r="E419" s="1093"/>
      <c r="F419" s="1094"/>
      <c r="G419" s="836"/>
      <c r="H419" s="836"/>
    </row>
    <row r="420" spans="1:8">
      <c r="A420" s="362"/>
      <c r="B420" s="350" t="s">
        <v>880</v>
      </c>
      <c r="C420" s="346" t="s">
        <v>113</v>
      </c>
      <c r="D420" s="347">
        <v>1</v>
      </c>
      <c r="E420" s="1066">
        <v>0</v>
      </c>
      <c r="F420" s="1067">
        <f>D420*E420</f>
        <v>0</v>
      </c>
      <c r="G420" s="836"/>
      <c r="H420" s="836"/>
    </row>
    <row r="421" spans="1:8">
      <c r="A421" s="362"/>
      <c r="B421" s="350"/>
      <c r="E421" s="1066"/>
      <c r="F421" s="1067"/>
      <c r="G421" s="836"/>
      <c r="H421" s="836"/>
    </row>
    <row r="422" spans="1:8">
      <c r="A422" s="360" t="s">
        <v>1019</v>
      </c>
      <c r="B422" s="326" t="s">
        <v>1020</v>
      </c>
      <c r="C422" s="364"/>
      <c r="D422" s="365"/>
      <c r="E422" s="1091"/>
      <c r="F422" s="1092"/>
      <c r="G422" s="836"/>
      <c r="H422" s="836"/>
    </row>
    <row r="423" spans="1:8">
      <c r="A423" s="360"/>
      <c r="B423" s="326"/>
      <c r="C423" s="364"/>
      <c r="D423" s="365"/>
      <c r="E423" s="1091"/>
      <c r="F423" s="1092"/>
      <c r="G423" s="836"/>
      <c r="H423" s="836"/>
    </row>
    <row r="424" spans="1:8" ht="89.25">
      <c r="A424" s="360"/>
      <c r="B424" s="326" t="s">
        <v>1754</v>
      </c>
      <c r="C424" s="364"/>
      <c r="D424" s="365"/>
      <c r="E424" s="1091"/>
      <c r="F424" s="1092"/>
      <c r="G424" s="836"/>
      <c r="H424" s="836"/>
    </row>
    <row r="425" spans="1:8">
      <c r="A425" s="360"/>
      <c r="B425" s="326"/>
      <c r="C425" s="364"/>
      <c r="D425" s="365"/>
      <c r="E425" s="1091"/>
      <c r="F425" s="1092"/>
      <c r="G425" s="836"/>
      <c r="H425" s="836"/>
    </row>
    <row r="426" spans="1:8" ht="38.25">
      <c r="A426" s="349" t="s">
        <v>878</v>
      </c>
      <c r="B426" s="350" t="s">
        <v>1009</v>
      </c>
      <c r="C426" s="370"/>
      <c r="D426" s="371"/>
      <c r="E426" s="1093"/>
      <c r="F426" s="1094"/>
      <c r="G426" s="836"/>
      <c r="H426" s="836"/>
    </row>
    <row r="427" spans="1:8">
      <c r="A427" s="362"/>
      <c r="B427" s="350" t="s">
        <v>880</v>
      </c>
      <c r="C427" s="346" t="s">
        <v>113</v>
      </c>
      <c r="D427" s="347">
        <v>1</v>
      </c>
      <c r="E427" s="1066">
        <v>0</v>
      </c>
      <c r="F427" s="1067">
        <f>D427*E427</f>
        <v>0</v>
      </c>
      <c r="G427" s="836"/>
      <c r="H427" s="836"/>
    </row>
    <row r="428" spans="1:8">
      <c r="A428" s="360"/>
      <c r="B428" s="326"/>
      <c r="C428" s="364"/>
      <c r="D428" s="365"/>
      <c r="E428" s="1091"/>
      <c r="F428" s="1092"/>
      <c r="G428" s="836"/>
      <c r="H428" s="836"/>
    </row>
    <row r="429" spans="1:8" ht="38.25">
      <c r="A429" s="349" t="s">
        <v>878</v>
      </c>
      <c r="B429" s="350" t="s">
        <v>1010</v>
      </c>
      <c r="C429" s="370"/>
      <c r="D429" s="371"/>
      <c r="E429" s="1093"/>
      <c r="F429" s="1094"/>
      <c r="G429" s="836"/>
      <c r="H429" s="836"/>
    </row>
    <row r="430" spans="1:8">
      <c r="A430" s="362"/>
      <c r="B430" s="350" t="s">
        <v>884</v>
      </c>
      <c r="C430" s="346" t="s">
        <v>225</v>
      </c>
      <c r="D430" s="347">
        <v>1</v>
      </c>
      <c r="E430" s="1066">
        <v>0</v>
      </c>
      <c r="F430" s="1067">
        <f>D430*E430</f>
        <v>0</v>
      </c>
      <c r="G430" s="836"/>
      <c r="H430" s="836"/>
    </row>
    <row r="431" spans="1:8">
      <c r="A431" s="360"/>
      <c r="B431" s="326"/>
      <c r="C431" s="364"/>
      <c r="D431" s="365"/>
      <c r="E431" s="1091"/>
      <c r="F431" s="1092"/>
      <c r="G431" s="836"/>
      <c r="H431" s="836"/>
    </row>
    <row r="432" spans="1:8" ht="38.25">
      <c r="A432" s="349" t="s">
        <v>878</v>
      </c>
      <c r="B432" s="350" t="s">
        <v>1000</v>
      </c>
      <c r="E432" s="1066"/>
      <c r="F432" s="1067"/>
      <c r="G432" s="836"/>
      <c r="H432" s="836"/>
    </row>
    <row r="433" spans="1:8">
      <c r="A433" s="349"/>
      <c r="B433" s="350" t="s">
        <v>880</v>
      </c>
      <c r="C433" s="346" t="s">
        <v>113</v>
      </c>
      <c r="D433" s="347">
        <v>1</v>
      </c>
      <c r="E433" s="1066">
        <v>0</v>
      </c>
      <c r="F433" s="1067">
        <f>D433*E433</f>
        <v>0</v>
      </c>
      <c r="G433" s="836"/>
      <c r="H433" s="836"/>
    </row>
    <row r="434" spans="1:8">
      <c r="A434" s="349"/>
      <c r="B434" s="350"/>
      <c r="E434" s="1066"/>
      <c r="F434" s="1067"/>
      <c r="G434" s="836"/>
      <c r="H434" s="836"/>
    </row>
    <row r="435" spans="1:8" ht="38.25">
      <c r="A435" s="349" t="s">
        <v>878</v>
      </c>
      <c r="B435" s="350" t="s">
        <v>1011</v>
      </c>
      <c r="E435" s="1066"/>
      <c r="F435" s="1067"/>
      <c r="G435" s="836"/>
      <c r="H435" s="836"/>
    </row>
    <row r="436" spans="1:8">
      <c r="A436" s="349"/>
      <c r="B436" s="350" t="s">
        <v>884</v>
      </c>
      <c r="C436" s="346" t="s">
        <v>225</v>
      </c>
      <c r="D436" s="347">
        <v>1</v>
      </c>
      <c r="E436" s="1066">
        <v>0</v>
      </c>
      <c r="F436" s="1067">
        <f>D436*E436</f>
        <v>0</v>
      </c>
      <c r="G436" s="836"/>
      <c r="H436" s="836"/>
    </row>
    <row r="437" spans="1:8">
      <c r="A437" s="349"/>
      <c r="B437" s="350"/>
      <c r="E437" s="1066"/>
      <c r="F437" s="1067"/>
      <c r="G437" s="836"/>
      <c r="H437" s="836"/>
    </row>
    <row r="438" spans="1:8" ht="38.25">
      <c r="A438" s="349" t="s">
        <v>878</v>
      </c>
      <c r="B438" s="350" t="s">
        <v>1003</v>
      </c>
      <c r="E438" s="1066"/>
      <c r="F438" s="1067"/>
      <c r="G438" s="836"/>
      <c r="H438" s="836"/>
    </row>
    <row r="439" spans="1:8">
      <c r="A439" s="349"/>
      <c r="B439" s="350" t="s">
        <v>880</v>
      </c>
      <c r="C439" s="346" t="s">
        <v>113</v>
      </c>
      <c r="D439" s="347">
        <v>14</v>
      </c>
      <c r="E439" s="1066">
        <v>0</v>
      </c>
      <c r="F439" s="1067">
        <f>D439*E439</f>
        <v>0</v>
      </c>
      <c r="G439" s="836"/>
      <c r="H439" s="836"/>
    </row>
    <row r="440" spans="1:8">
      <c r="A440" s="349"/>
      <c r="B440" s="350"/>
      <c r="E440" s="1066"/>
      <c r="F440" s="1067"/>
      <c r="G440" s="836"/>
      <c r="H440" s="836"/>
    </row>
    <row r="441" spans="1:8" ht="38.25">
      <c r="A441" s="847" t="s">
        <v>878</v>
      </c>
      <c r="B441" s="848" t="s">
        <v>1004</v>
      </c>
      <c r="C441" s="849"/>
      <c r="D441" s="850"/>
      <c r="E441" s="1077"/>
      <c r="F441" s="1075"/>
      <c r="G441" s="836"/>
      <c r="H441" s="836"/>
    </row>
    <row r="442" spans="1:8">
      <c r="A442" s="847"/>
      <c r="B442" s="848" t="s">
        <v>880</v>
      </c>
      <c r="C442" s="849" t="s">
        <v>113</v>
      </c>
      <c r="D442" s="850">
        <v>9</v>
      </c>
      <c r="E442" s="1077">
        <v>0</v>
      </c>
      <c r="F442" s="1075">
        <f>D442*E442</f>
        <v>0</v>
      </c>
      <c r="G442" s="836"/>
      <c r="H442" s="836"/>
    </row>
    <row r="443" spans="1:8">
      <c r="A443" s="349"/>
      <c r="B443" s="350"/>
      <c r="E443" s="1066"/>
      <c r="F443" s="1067"/>
      <c r="G443" s="836"/>
      <c r="H443" s="836"/>
    </row>
    <row r="444" spans="1:8" ht="38.25">
      <c r="A444" s="870" t="s">
        <v>878</v>
      </c>
      <c r="B444" s="871" t="s">
        <v>1755</v>
      </c>
      <c r="C444" s="872"/>
      <c r="D444" s="873"/>
      <c r="E444" s="1089"/>
      <c r="F444" s="1095"/>
      <c r="G444" s="836"/>
      <c r="H444" s="836"/>
    </row>
    <row r="445" spans="1:8">
      <c r="A445" s="870"/>
      <c r="B445" s="871" t="s">
        <v>880</v>
      </c>
      <c r="C445" s="872" t="s">
        <v>113</v>
      </c>
      <c r="D445" s="873">
        <v>1</v>
      </c>
      <c r="E445" s="1089">
        <v>0</v>
      </c>
      <c r="F445" s="1095">
        <f>D445*E445</f>
        <v>0</v>
      </c>
      <c r="G445" s="836"/>
      <c r="H445" s="836"/>
    </row>
    <row r="446" spans="1:8">
      <c r="A446" s="349"/>
      <c r="B446" s="350"/>
      <c r="E446" s="1066"/>
      <c r="F446" s="1067"/>
      <c r="G446" s="836"/>
      <c r="H446" s="836"/>
    </row>
    <row r="447" spans="1:8" ht="38.25">
      <c r="A447" s="847" t="s">
        <v>878</v>
      </c>
      <c r="B447" s="848" t="s">
        <v>1013</v>
      </c>
      <c r="C447" s="849"/>
      <c r="D447" s="850"/>
      <c r="E447" s="1077"/>
      <c r="F447" s="1075"/>
      <c r="G447" s="836"/>
      <c r="H447" s="836"/>
    </row>
    <row r="448" spans="1:8">
      <c r="A448" s="847"/>
      <c r="B448" s="848" t="s">
        <v>880</v>
      </c>
      <c r="C448" s="849" t="s">
        <v>113</v>
      </c>
      <c r="D448" s="850">
        <v>1</v>
      </c>
      <c r="E448" s="1077">
        <v>0</v>
      </c>
      <c r="F448" s="1075">
        <f>D448*E448</f>
        <v>0</v>
      </c>
      <c r="G448" s="836"/>
      <c r="H448" s="836"/>
    </row>
    <row r="449" spans="1:8">
      <c r="A449" s="360"/>
      <c r="B449" s="326"/>
      <c r="C449" s="364"/>
      <c r="D449" s="365"/>
      <c r="E449" s="1091"/>
      <c r="F449" s="1092"/>
      <c r="G449" s="836"/>
      <c r="H449" s="836"/>
    </row>
    <row r="450" spans="1:8" ht="38.25">
      <c r="A450" s="349" t="s">
        <v>878</v>
      </c>
      <c r="B450" s="350" t="s">
        <v>1014</v>
      </c>
      <c r="C450" s="370"/>
      <c r="D450" s="371"/>
      <c r="E450" s="1093"/>
      <c r="F450" s="1094"/>
      <c r="G450" s="836"/>
      <c r="H450" s="836"/>
    </row>
    <row r="451" spans="1:8">
      <c r="A451" s="362"/>
      <c r="B451" s="350" t="s">
        <v>880</v>
      </c>
      <c r="C451" s="346" t="s">
        <v>113</v>
      </c>
      <c r="D451" s="347">
        <v>1</v>
      </c>
      <c r="E451" s="1066">
        <v>0</v>
      </c>
      <c r="F451" s="1067">
        <f>D451*E451*0.8</f>
        <v>0</v>
      </c>
      <c r="G451" s="836"/>
      <c r="H451" s="836"/>
    </row>
    <row r="452" spans="1:8">
      <c r="A452" s="874"/>
      <c r="B452" s="871"/>
      <c r="C452" s="872"/>
      <c r="D452" s="873"/>
      <c r="E452" s="1089"/>
      <c r="F452" s="1095">
        <f>D451*E451*0.2</f>
        <v>0</v>
      </c>
      <c r="G452" s="836"/>
      <c r="H452" s="836"/>
    </row>
    <row r="453" spans="1:8">
      <c r="A453" s="362"/>
      <c r="B453" s="350"/>
      <c r="E453" s="1066"/>
      <c r="F453" s="1067"/>
      <c r="G453" s="836"/>
      <c r="H453" s="836"/>
    </row>
    <row r="454" spans="1:8">
      <c r="A454" s="360" t="s">
        <v>1021</v>
      </c>
      <c r="B454" s="326" t="s">
        <v>1022</v>
      </c>
      <c r="E454" s="1066"/>
      <c r="F454" s="1067"/>
      <c r="G454" s="836"/>
      <c r="H454" s="836"/>
    </row>
    <row r="455" spans="1:8">
      <c r="A455" s="360"/>
      <c r="B455" s="326"/>
      <c r="E455" s="1066"/>
      <c r="F455" s="1067"/>
      <c r="G455" s="836"/>
      <c r="H455" s="836"/>
    </row>
    <row r="456" spans="1:8" ht="252.75" customHeight="1">
      <c r="A456" s="349" t="s">
        <v>878</v>
      </c>
      <c r="B456" s="350" t="s">
        <v>1023</v>
      </c>
      <c r="E456" s="1066"/>
      <c r="F456" s="1067"/>
      <c r="G456" s="836"/>
      <c r="H456" s="836"/>
    </row>
    <row r="457" spans="1:8">
      <c r="A457" s="362"/>
      <c r="B457" s="350" t="s">
        <v>884</v>
      </c>
      <c r="C457" s="346" t="s">
        <v>225</v>
      </c>
      <c r="D457" s="347">
        <v>1</v>
      </c>
      <c r="E457" s="1066">
        <v>0</v>
      </c>
      <c r="F457" s="1067">
        <f>D457*E457</f>
        <v>0</v>
      </c>
      <c r="G457" s="836"/>
      <c r="H457" s="836"/>
    </row>
    <row r="458" spans="1:8">
      <c r="A458" s="360"/>
      <c r="B458" s="326"/>
      <c r="E458" s="1066"/>
      <c r="F458" s="1067"/>
      <c r="G458" s="836"/>
      <c r="H458" s="836"/>
    </row>
    <row r="459" spans="1:8">
      <c r="A459" s="349" t="s">
        <v>878</v>
      </c>
      <c r="B459" s="373" t="s">
        <v>1024</v>
      </c>
      <c r="E459" s="1066"/>
      <c r="F459" s="1067"/>
      <c r="G459" s="836"/>
      <c r="H459" s="836"/>
    </row>
    <row r="460" spans="1:8">
      <c r="A460" s="362"/>
      <c r="B460" s="350" t="s">
        <v>884</v>
      </c>
      <c r="C460" s="346" t="s">
        <v>225</v>
      </c>
      <c r="D460" s="347">
        <v>4</v>
      </c>
      <c r="E460" s="1066">
        <v>0</v>
      </c>
      <c r="F460" s="1067">
        <f>D460*E460</f>
        <v>0</v>
      </c>
      <c r="G460" s="836"/>
      <c r="H460" s="836"/>
    </row>
    <row r="461" spans="1:8">
      <c r="A461" s="360"/>
      <c r="B461" s="326"/>
      <c r="E461" s="1066"/>
      <c r="F461" s="1067"/>
      <c r="G461" s="836"/>
      <c r="H461" s="836"/>
    </row>
    <row r="462" spans="1:8" ht="38.25">
      <c r="A462" s="349" t="s">
        <v>878</v>
      </c>
      <c r="B462" s="374" t="s">
        <v>1025</v>
      </c>
      <c r="E462" s="1066"/>
      <c r="F462" s="1067"/>
      <c r="G462" s="836"/>
      <c r="H462" s="836"/>
    </row>
    <row r="463" spans="1:8">
      <c r="A463" s="362"/>
      <c r="B463" s="350" t="s">
        <v>884</v>
      </c>
      <c r="C463" s="346" t="s">
        <v>225</v>
      </c>
      <c r="D463" s="347">
        <v>1</v>
      </c>
      <c r="E463" s="1066">
        <v>0</v>
      </c>
      <c r="F463" s="1067">
        <f>D463*E463</f>
        <v>0</v>
      </c>
      <c r="G463" s="836"/>
      <c r="H463" s="836"/>
    </row>
    <row r="464" spans="1:8">
      <c r="A464" s="360"/>
      <c r="B464" s="326"/>
      <c r="E464" s="1066"/>
      <c r="F464" s="1067"/>
      <c r="G464" s="836"/>
      <c r="H464" s="836"/>
    </row>
    <row r="465" spans="1:8" ht="38.25">
      <c r="A465" s="349" t="s">
        <v>878</v>
      </c>
      <c r="B465" s="374" t="s">
        <v>1026</v>
      </c>
      <c r="E465" s="1066"/>
      <c r="F465" s="1067"/>
      <c r="G465" s="836"/>
      <c r="H465" s="836"/>
    </row>
    <row r="466" spans="1:8">
      <c r="A466" s="362"/>
      <c r="B466" s="350" t="s">
        <v>884</v>
      </c>
      <c r="C466" s="346" t="s">
        <v>225</v>
      </c>
      <c r="D466" s="347">
        <v>1</v>
      </c>
      <c r="E466" s="1066">
        <v>0</v>
      </c>
      <c r="F466" s="1067">
        <f>D466*E466</f>
        <v>0</v>
      </c>
      <c r="G466" s="836"/>
      <c r="H466" s="836"/>
    </row>
    <row r="467" spans="1:8">
      <c r="A467" s="360"/>
      <c r="B467" s="326"/>
      <c r="E467" s="1066"/>
      <c r="F467" s="1067"/>
      <c r="G467" s="836"/>
      <c r="H467" s="836"/>
    </row>
    <row r="468" spans="1:8" ht="25.5">
      <c r="A468" s="349" t="s">
        <v>878</v>
      </c>
      <c r="B468" s="374" t="s">
        <v>1027</v>
      </c>
      <c r="E468" s="1066"/>
      <c r="F468" s="1067"/>
      <c r="G468" s="836"/>
      <c r="H468" s="836"/>
    </row>
    <row r="469" spans="1:8">
      <c r="A469" s="362"/>
      <c r="B469" s="350" t="s">
        <v>884</v>
      </c>
      <c r="C469" s="346" t="s">
        <v>225</v>
      </c>
      <c r="D469" s="347">
        <v>118</v>
      </c>
      <c r="E469" s="1066">
        <v>0</v>
      </c>
      <c r="F469" s="1067">
        <f>D469*E469</f>
        <v>0</v>
      </c>
      <c r="G469" s="836"/>
      <c r="H469" s="836"/>
    </row>
    <row r="470" spans="1:8">
      <c r="A470" s="360"/>
      <c r="B470" s="326"/>
      <c r="E470" s="1066"/>
      <c r="F470" s="1067"/>
      <c r="G470" s="836"/>
      <c r="H470" s="836"/>
    </row>
    <row r="471" spans="1:8" ht="38.25">
      <c r="A471" s="349" t="s">
        <v>878</v>
      </c>
      <c r="B471" s="374" t="s">
        <v>1028</v>
      </c>
      <c r="E471" s="1066"/>
      <c r="F471" s="1067"/>
      <c r="G471" s="836"/>
      <c r="H471" s="836"/>
    </row>
    <row r="472" spans="1:8">
      <c r="A472" s="362"/>
      <c r="B472" s="350" t="s">
        <v>884</v>
      </c>
      <c r="C472" s="346" t="s">
        <v>225</v>
      </c>
      <c r="D472" s="347">
        <v>37</v>
      </c>
      <c r="E472" s="1066">
        <v>0</v>
      </c>
      <c r="F472" s="1067">
        <f>D472*E472</f>
        <v>0</v>
      </c>
      <c r="G472" s="836"/>
      <c r="H472" s="836"/>
    </row>
    <row r="473" spans="1:8">
      <c r="A473" s="360"/>
      <c r="B473" s="326"/>
      <c r="E473" s="1066"/>
      <c r="F473" s="1067"/>
      <c r="G473" s="836"/>
      <c r="H473" s="836"/>
    </row>
    <row r="474" spans="1:8" ht="25.5">
      <c r="A474" s="349" t="s">
        <v>878</v>
      </c>
      <c r="B474" s="374" t="s">
        <v>1029</v>
      </c>
      <c r="E474" s="1066"/>
      <c r="F474" s="1067"/>
      <c r="G474" s="836"/>
      <c r="H474" s="836"/>
    </row>
    <row r="475" spans="1:8">
      <c r="A475" s="362"/>
      <c r="B475" s="350" t="s">
        <v>884</v>
      </c>
      <c r="C475" s="346" t="s">
        <v>225</v>
      </c>
      <c r="D475" s="347">
        <v>10</v>
      </c>
      <c r="E475" s="1066">
        <v>0</v>
      </c>
      <c r="F475" s="1067">
        <f>D475*E475</f>
        <v>0</v>
      </c>
      <c r="G475" s="836"/>
      <c r="H475" s="836"/>
    </row>
    <row r="476" spans="1:8">
      <c r="A476" s="360"/>
      <c r="B476" s="326"/>
      <c r="E476" s="1066"/>
      <c r="F476" s="1067"/>
      <c r="G476" s="836"/>
      <c r="H476" s="836"/>
    </row>
    <row r="477" spans="1:8" ht="25.5">
      <c r="A477" s="349" t="s">
        <v>878</v>
      </c>
      <c r="B477" s="374" t="s">
        <v>1030</v>
      </c>
      <c r="E477" s="1066"/>
      <c r="F477" s="1067"/>
      <c r="G477" s="836"/>
      <c r="H477" s="836"/>
    </row>
    <row r="478" spans="1:8">
      <c r="A478" s="362"/>
      <c r="B478" s="350" t="s">
        <v>884</v>
      </c>
      <c r="C478" s="346" t="s">
        <v>225</v>
      </c>
      <c r="D478" s="347">
        <v>15</v>
      </c>
      <c r="E478" s="1066">
        <v>0</v>
      </c>
      <c r="F478" s="1067">
        <f>D478*E478</f>
        <v>0</v>
      </c>
      <c r="G478" s="836"/>
      <c r="H478" s="836"/>
    </row>
    <row r="479" spans="1:8">
      <c r="A479" s="360"/>
      <c r="B479" s="326"/>
      <c r="E479" s="1066"/>
      <c r="F479" s="1067"/>
      <c r="G479" s="836"/>
      <c r="H479" s="836"/>
    </row>
    <row r="480" spans="1:8">
      <c r="A480" s="349" t="s">
        <v>878</v>
      </c>
      <c r="B480" s="374" t="s">
        <v>1031</v>
      </c>
      <c r="E480" s="1066"/>
      <c r="F480" s="1067"/>
      <c r="G480" s="836"/>
      <c r="H480" s="836"/>
    </row>
    <row r="481" spans="1:8">
      <c r="A481" s="362"/>
      <c r="B481" s="350" t="s">
        <v>884</v>
      </c>
      <c r="C481" s="346" t="s">
        <v>225</v>
      </c>
      <c r="D481" s="347">
        <v>15</v>
      </c>
      <c r="E481" s="1066">
        <v>0</v>
      </c>
      <c r="F481" s="1067">
        <f>D481*E481</f>
        <v>0</v>
      </c>
      <c r="G481" s="836"/>
      <c r="H481" s="836"/>
    </row>
    <row r="482" spans="1:8">
      <c r="A482" s="360"/>
      <c r="B482" s="326"/>
      <c r="E482" s="1066"/>
      <c r="F482" s="1067"/>
      <c r="G482" s="836"/>
      <c r="H482" s="836"/>
    </row>
    <row r="483" spans="1:8">
      <c r="A483" s="349" t="s">
        <v>878</v>
      </c>
      <c r="B483" s="374" t="s">
        <v>1032</v>
      </c>
      <c r="E483" s="1066"/>
      <c r="F483" s="1067"/>
      <c r="G483" s="836"/>
      <c r="H483" s="836"/>
    </row>
    <row r="484" spans="1:8">
      <c r="A484" s="362"/>
      <c r="B484" s="350" t="s">
        <v>884</v>
      </c>
      <c r="C484" s="346" t="s">
        <v>225</v>
      </c>
      <c r="D484" s="347">
        <v>15</v>
      </c>
      <c r="E484" s="1066">
        <v>0</v>
      </c>
      <c r="F484" s="1067">
        <f>D484*E484</f>
        <v>0</v>
      </c>
      <c r="G484" s="836"/>
      <c r="H484" s="836"/>
    </row>
    <row r="485" spans="1:8">
      <c r="A485" s="360"/>
      <c r="B485" s="326"/>
      <c r="E485" s="1066"/>
      <c r="F485" s="1067"/>
      <c r="G485" s="836"/>
      <c r="H485" s="836"/>
    </row>
    <row r="486" spans="1:8" ht="25.5">
      <c r="A486" s="349" t="s">
        <v>878</v>
      </c>
      <c r="B486" s="374" t="s">
        <v>1033</v>
      </c>
      <c r="E486" s="1066"/>
      <c r="F486" s="1067"/>
      <c r="G486" s="836"/>
      <c r="H486" s="836"/>
    </row>
    <row r="487" spans="1:8">
      <c r="A487" s="362"/>
      <c r="B487" s="350" t="s">
        <v>884</v>
      </c>
      <c r="C487" s="346" t="s">
        <v>225</v>
      </c>
      <c r="D487" s="347">
        <v>18</v>
      </c>
      <c r="E487" s="1066">
        <v>0</v>
      </c>
      <c r="F487" s="1067">
        <f>D487*E487</f>
        <v>0</v>
      </c>
      <c r="G487" s="836"/>
      <c r="H487" s="836"/>
    </row>
    <row r="488" spans="1:8">
      <c r="A488" s="360"/>
      <c r="B488" s="326"/>
      <c r="E488" s="1066"/>
      <c r="F488" s="1067"/>
      <c r="G488" s="836"/>
      <c r="H488" s="836"/>
    </row>
    <row r="489" spans="1:8">
      <c r="A489" s="349" t="s">
        <v>878</v>
      </c>
      <c r="B489" s="374" t="s">
        <v>1034</v>
      </c>
      <c r="E489" s="1066"/>
      <c r="F489" s="1067"/>
      <c r="G489" s="836"/>
      <c r="H489" s="836"/>
    </row>
    <row r="490" spans="1:8">
      <c r="A490" s="362"/>
      <c r="B490" s="350" t="s">
        <v>884</v>
      </c>
      <c r="C490" s="346" t="s">
        <v>225</v>
      </c>
      <c r="D490" s="347">
        <v>18</v>
      </c>
      <c r="E490" s="1066">
        <v>0</v>
      </c>
      <c r="F490" s="1067">
        <f>D490*E490</f>
        <v>0</v>
      </c>
      <c r="G490" s="836"/>
      <c r="H490" s="836"/>
    </row>
    <row r="491" spans="1:8">
      <c r="A491" s="360"/>
      <c r="B491" s="326"/>
      <c r="E491" s="1066"/>
      <c r="F491" s="1067"/>
      <c r="G491" s="836"/>
      <c r="H491" s="836"/>
    </row>
    <row r="492" spans="1:8" ht="63.75">
      <c r="A492" s="349" t="s">
        <v>878</v>
      </c>
      <c r="B492" s="374" t="s">
        <v>1035</v>
      </c>
      <c r="E492" s="1066"/>
      <c r="F492" s="1067"/>
      <c r="G492" s="836"/>
      <c r="H492" s="836"/>
    </row>
    <row r="493" spans="1:8">
      <c r="A493" s="362"/>
      <c r="B493" s="350" t="s">
        <v>884</v>
      </c>
      <c r="C493" s="346" t="s">
        <v>225</v>
      </c>
      <c r="D493" s="347">
        <v>37</v>
      </c>
      <c r="E493" s="1066">
        <v>0</v>
      </c>
      <c r="F493" s="1067">
        <f>D493*E493</f>
        <v>0</v>
      </c>
      <c r="G493" s="836"/>
      <c r="H493" s="836"/>
    </row>
    <row r="494" spans="1:8">
      <c r="A494" s="360"/>
      <c r="B494" s="326"/>
      <c r="E494" s="1066"/>
      <c r="F494" s="1067"/>
      <c r="G494" s="836"/>
      <c r="H494" s="836"/>
    </row>
    <row r="495" spans="1:8" ht="63.75">
      <c r="A495" s="349" t="s">
        <v>878</v>
      </c>
      <c r="B495" s="374" t="s">
        <v>1036</v>
      </c>
      <c r="E495" s="1066"/>
      <c r="F495" s="1067"/>
      <c r="G495" s="836"/>
      <c r="H495" s="836"/>
    </row>
    <row r="496" spans="1:8">
      <c r="A496" s="362"/>
      <c r="B496" s="350" t="s">
        <v>884</v>
      </c>
      <c r="C496" s="346" t="s">
        <v>225</v>
      </c>
      <c r="D496" s="347">
        <v>1</v>
      </c>
      <c r="E496" s="1066">
        <v>0</v>
      </c>
      <c r="F496" s="1067">
        <f>D496*E496</f>
        <v>0</v>
      </c>
      <c r="G496" s="836"/>
      <c r="H496" s="836"/>
    </row>
    <row r="497" spans="1:8">
      <c r="A497" s="360"/>
      <c r="B497" s="326"/>
      <c r="E497" s="1066"/>
      <c r="F497" s="1067"/>
      <c r="G497" s="836"/>
      <c r="H497" s="836"/>
    </row>
    <row r="498" spans="1:8">
      <c r="A498" s="349" t="s">
        <v>878</v>
      </c>
      <c r="B498" s="374" t="s">
        <v>1037</v>
      </c>
      <c r="E498" s="1066"/>
      <c r="F498" s="1067"/>
      <c r="G498" s="836"/>
      <c r="H498" s="836"/>
    </row>
    <row r="499" spans="1:8">
      <c r="A499" s="362"/>
      <c r="B499" s="350" t="s">
        <v>884</v>
      </c>
      <c r="C499" s="346" t="s">
        <v>225</v>
      </c>
      <c r="D499" s="347">
        <v>5</v>
      </c>
      <c r="E499" s="1066">
        <v>0</v>
      </c>
      <c r="F499" s="1067">
        <f>D499*E499</f>
        <v>0</v>
      </c>
      <c r="G499" s="836"/>
      <c r="H499" s="836"/>
    </row>
    <row r="500" spans="1:8">
      <c r="A500" s="360"/>
      <c r="B500" s="326"/>
      <c r="E500" s="1066"/>
      <c r="F500" s="1067"/>
      <c r="G500" s="836"/>
      <c r="H500" s="836"/>
    </row>
    <row r="501" spans="1:8">
      <c r="A501" s="349" t="s">
        <v>878</v>
      </c>
      <c r="B501" s="374" t="s">
        <v>1038</v>
      </c>
      <c r="E501" s="1066"/>
      <c r="F501" s="1096"/>
      <c r="G501" s="836"/>
      <c r="H501" s="836"/>
    </row>
    <row r="502" spans="1:8" ht="15">
      <c r="A502" s="360"/>
      <c r="B502" s="374" t="s">
        <v>1039</v>
      </c>
      <c r="C502" s="346" t="s">
        <v>895</v>
      </c>
      <c r="D502" s="347">
        <v>3260</v>
      </c>
      <c r="E502" s="1066">
        <v>0</v>
      </c>
      <c r="F502" s="1067">
        <f>D502*E502</f>
        <v>0</v>
      </c>
      <c r="G502" s="836"/>
      <c r="H502" s="836"/>
    </row>
    <row r="503" spans="1:8" ht="15">
      <c r="A503" s="360"/>
      <c r="B503" s="374" t="s">
        <v>1040</v>
      </c>
      <c r="C503" s="346" t="s">
        <v>895</v>
      </c>
      <c r="D503" s="347">
        <v>275</v>
      </c>
      <c r="E503" s="1066">
        <v>0</v>
      </c>
      <c r="F503" s="1067">
        <f>D503*E503</f>
        <v>0</v>
      </c>
      <c r="G503" s="836"/>
      <c r="H503" s="836"/>
    </row>
    <row r="504" spans="1:8" ht="15">
      <c r="A504" s="360"/>
      <c r="B504" s="374" t="s">
        <v>1041</v>
      </c>
      <c r="C504" s="346" t="s">
        <v>895</v>
      </c>
      <c r="D504" s="347">
        <v>232</v>
      </c>
      <c r="E504" s="1066">
        <v>0</v>
      </c>
      <c r="F504" s="1067">
        <f>D504*E504</f>
        <v>0</v>
      </c>
      <c r="G504" s="836"/>
      <c r="H504" s="836"/>
    </row>
    <row r="505" spans="1:8">
      <c r="A505" s="362"/>
      <c r="B505" s="350"/>
      <c r="E505" s="1066"/>
      <c r="F505" s="1067"/>
      <c r="G505" s="836"/>
      <c r="H505" s="836"/>
    </row>
    <row r="506" spans="1:8" ht="25.5">
      <c r="A506" s="349" t="s">
        <v>878</v>
      </c>
      <c r="B506" s="374" t="s">
        <v>1042</v>
      </c>
      <c r="E506" s="1066"/>
      <c r="F506" s="1096"/>
      <c r="G506" s="836"/>
      <c r="H506" s="836"/>
    </row>
    <row r="507" spans="1:8">
      <c r="A507" s="360"/>
      <c r="B507" s="375" t="s">
        <v>1043</v>
      </c>
      <c r="E507" s="1066"/>
      <c r="F507" s="1067"/>
      <c r="G507" s="836"/>
      <c r="H507" s="836"/>
    </row>
    <row r="508" spans="1:8">
      <c r="A508" s="362"/>
      <c r="B508" s="350" t="s">
        <v>894</v>
      </c>
      <c r="C508" s="346" t="s">
        <v>895</v>
      </c>
      <c r="D508" s="347">
        <v>450</v>
      </c>
      <c r="E508" s="1066">
        <v>0</v>
      </c>
      <c r="F508" s="1067">
        <f>D508*E508</f>
        <v>0</v>
      </c>
      <c r="G508" s="836"/>
      <c r="H508" s="836"/>
    </row>
    <row r="509" spans="1:8">
      <c r="A509" s="360"/>
      <c r="B509" s="326"/>
      <c r="E509" s="1066"/>
      <c r="F509" s="1067"/>
      <c r="G509" s="836"/>
      <c r="H509" s="836"/>
    </row>
    <row r="510" spans="1:8" ht="114.75">
      <c r="A510" s="349" t="s">
        <v>878</v>
      </c>
      <c r="B510" s="374" t="s">
        <v>1044</v>
      </c>
      <c r="E510" s="1066"/>
      <c r="F510" s="1067"/>
      <c r="G510" s="836"/>
      <c r="H510" s="836"/>
    </row>
    <row r="511" spans="1:8" ht="38.25">
      <c r="A511" s="349"/>
      <c r="B511" s="374" t="s">
        <v>2422</v>
      </c>
      <c r="E511" s="1066"/>
      <c r="F511" s="1067"/>
      <c r="G511" s="836"/>
      <c r="H511" s="836"/>
    </row>
    <row r="512" spans="1:8">
      <c r="A512" s="362"/>
      <c r="B512" s="350" t="s">
        <v>880</v>
      </c>
      <c r="C512" s="346" t="s">
        <v>113</v>
      </c>
      <c r="D512" s="347">
        <v>1</v>
      </c>
      <c r="E512" s="1066">
        <v>0</v>
      </c>
      <c r="F512" s="1067">
        <f>D512*E512</f>
        <v>0</v>
      </c>
      <c r="G512" s="836"/>
      <c r="H512" s="836"/>
    </row>
    <row r="513" spans="1:8">
      <c r="A513" s="360"/>
      <c r="B513" s="326"/>
      <c r="E513" s="1066"/>
      <c r="F513" s="1067"/>
      <c r="G513" s="836"/>
      <c r="H513" s="836"/>
    </row>
    <row r="514" spans="1:8" ht="25.5">
      <c r="A514" s="349" t="s">
        <v>878</v>
      </c>
      <c r="B514" s="374" t="s">
        <v>1045</v>
      </c>
      <c r="E514" s="1066"/>
      <c r="F514" s="1067"/>
      <c r="G514" s="836"/>
      <c r="H514" s="836"/>
    </row>
    <row r="515" spans="1:8">
      <c r="A515" s="362"/>
      <c r="B515" s="350" t="s">
        <v>880</v>
      </c>
      <c r="C515" s="346" t="s">
        <v>113</v>
      </c>
      <c r="D515" s="347">
        <v>1</v>
      </c>
      <c r="E515" s="1066">
        <v>0</v>
      </c>
      <c r="F515" s="1067">
        <f>D515*E515</f>
        <v>0</v>
      </c>
      <c r="G515" s="836"/>
      <c r="H515" s="836"/>
    </row>
    <row r="516" spans="1:8">
      <c r="A516" s="360"/>
      <c r="B516" s="326"/>
      <c r="E516" s="1066"/>
      <c r="F516" s="1067"/>
      <c r="G516" s="836"/>
      <c r="H516" s="836"/>
    </row>
    <row r="517" spans="1:8" ht="25.5">
      <c r="A517" s="349" t="s">
        <v>878</v>
      </c>
      <c r="B517" s="350" t="s">
        <v>1046</v>
      </c>
      <c r="E517" s="1066"/>
      <c r="F517" s="1067"/>
      <c r="G517" s="836"/>
      <c r="H517" s="836"/>
    </row>
    <row r="518" spans="1:8">
      <c r="A518" s="362"/>
      <c r="B518" s="350" t="s">
        <v>880</v>
      </c>
      <c r="C518" s="346" t="s">
        <v>113</v>
      </c>
      <c r="D518" s="347">
        <v>1</v>
      </c>
      <c r="E518" s="1066">
        <v>0</v>
      </c>
      <c r="F518" s="1067">
        <f>D518*E518</f>
        <v>0</v>
      </c>
      <c r="G518" s="836"/>
      <c r="H518" s="836"/>
    </row>
    <row r="519" spans="1:8">
      <c r="A519" s="349"/>
      <c r="B519" s="350"/>
      <c r="E519" s="1066"/>
      <c r="F519" s="1067"/>
      <c r="G519" s="836"/>
      <c r="H519" s="836"/>
    </row>
    <row r="520" spans="1:8" ht="11.25" customHeight="1">
      <c r="A520" s="360" t="s">
        <v>1047</v>
      </c>
      <c r="B520" s="326" t="s">
        <v>1048</v>
      </c>
      <c r="E520" s="1066"/>
      <c r="F520" s="1067"/>
      <c r="G520" s="836"/>
      <c r="H520" s="836"/>
    </row>
    <row r="521" spans="1:8" ht="11.25" customHeight="1">
      <c r="A521" s="360"/>
      <c r="B521" s="326"/>
      <c r="E521" s="1066"/>
      <c r="F521" s="1067"/>
      <c r="G521" s="836"/>
      <c r="H521" s="836"/>
    </row>
    <row r="522" spans="1:8" ht="25.5">
      <c r="A522" s="349" t="s">
        <v>878</v>
      </c>
      <c r="B522" s="350" t="s">
        <v>1049</v>
      </c>
      <c r="C522" s="376"/>
      <c r="D522" s="377"/>
      <c r="E522" s="1097"/>
      <c r="F522" s="1098"/>
      <c r="G522" s="836"/>
      <c r="H522" s="836"/>
    </row>
    <row r="523" spans="1:8">
      <c r="A523" s="362"/>
      <c r="B523" s="350" t="s">
        <v>1050</v>
      </c>
      <c r="C523" s="346" t="s">
        <v>113</v>
      </c>
      <c r="D523" s="347">
        <v>1</v>
      </c>
      <c r="E523" s="1066">
        <v>0</v>
      </c>
      <c r="F523" s="1067">
        <f>D523*E523</f>
        <v>0</v>
      </c>
      <c r="G523" s="836"/>
      <c r="H523" s="836"/>
    </row>
    <row r="524" spans="1:8">
      <c r="A524" s="362"/>
      <c r="B524" s="350"/>
      <c r="E524" s="1066"/>
      <c r="F524" s="1067"/>
      <c r="G524" s="836"/>
      <c r="H524" s="836"/>
    </row>
    <row r="525" spans="1:8">
      <c r="A525" s="349" t="s">
        <v>878</v>
      </c>
      <c r="B525" s="350" t="s">
        <v>1051</v>
      </c>
      <c r="C525" s="376"/>
      <c r="D525" s="377"/>
      <c r="E525" s="1097"/>
      <c r="F525" s="1098"/>
      <c r="G525" s="836"/>
      <c r="H525" s="836"/>
    </row>
    <row r="526" spans="1:8">
      <c r="A526" s="362"/>
      <c r="B526" s="350" t="s">
        <v>1050</v>
      </c>
      <c r="C526" s="346" t="s">
        <v>113</v>
      </c>
      <c r="D526" s="347">
        <v>1</v>
      </c>
      <c r="E526" s="1066">
        <v>0</v>
      </c>
      <c r="F526" s="1067">
        <f>D526*E526</f>
        <v>0</v>
      </c>
      <c r="G526" s="836"/>
      <c r="H526" s="836"/>
    </row>
    <row r="527" spans="1:8">
      <c r="A527" s="362"/>
      <c r="B527" s="350"/>
      <c r="E527" s="1066"/>
      <c r="F527" s="1067"/>
      <c r="G527" s="836"/>
      <c r="H527" s="836"/>
    </row>
    <row r="528" spans="1:8" ht="25.5">
      <c r="A528" s="349" t="s">
        <v>878</v>
      </c>
      <c r="B528" s="350" t="s">
        <v>1052</v>
      </c>
      <c r="C528" s="376"/>
      <c r="D528" s="377"/>
      <c r="E528" s="1097"/>
      <c r="F528" s="1098"/>
      <c r="G528" s="836"/>
      <c r="H528" s="836"/>
    </row>
    <row r="529" spans="1:8">
      <c r="A529" s="362"/>
      <c r="B529" s="350" t="s">
        <v>1050</v>
      </c>
      <c r="C529" s="346" t="s">
        <v>113</v>
      </c>
      <c r="D529" s="347">
        <v>1</v>
      </c>
      <c r="E529" s="1066">
        <v>0</v>
      </c>
      <c r="F529" s="1067">
        <f>D529*E529</f>
        <v>0</v>
      </c>
      <c r="G529" s="836"/>
      <c r="H529" s="836"/>
    </row>
    <row r="530" spans="1:8">
      <c r="A530" s="362"/>
      <c r="B530" s="350"/>
      <c r="E530" s="1066"/>
      <c r="F530" s="1067"/>
      <c r="G530" s="836"/>
      <c r="H530" s="836"/>
    </row>
    <row r="531" spans="1:8" ht="38.25">
      <c r="A531" s="349" t="s">
        <v>878</v>
      </c>
      <c r="B531" s="350" t="s">
        <v>1053</v>
      </c>
      <c r="C531" s="376"/>
      <c r="D531" s="377"/>
      <c r="E531" s="1097"/>
      <c r="F531" s="1098"/>
      <c r="G531" s="836"/>
      <c r="H531" s="836"/>
    </row>
    <row r="532" spans="1:8">
      <c r="A532" s="349"/>
      <c r="B532" s="350" t="s">
        <v>1050</v>
      </c>
      <c r="C532" s="346" t="s">
        <v>113</v>
      </c>
      <c r="D532" s="347">
        <v>53</v>
      </c>
      <c r="E532" s="1066">
        <v>0</v>
      </c>
      <c r="F532" s="1067">
        <f>D532*E532</f>
        <v>0</v>
      </c>
      <c r="G532" s="836"/>
      <c r="H532" s="836"/>
    </row>
    <row r="533" spans="1:8">
      <c r="A533" s="362"/>
      <c r="B533" s="350"/>
      <c r="E533" s="1066"/>
      <c r="F533" s="1067"/>
      <c r="G533" s="836"/>
      <c r="H533" s="836"/>
    </row>
    <row r="534" spans="1:8" ht="38.25">
      <c r="A534" s="349" t="s">
        <v>878</v>
      </c>
      <c r="B534" s="350" t="s">
        <v>1054</v>
      </c>
      <c r="C534" s="376"/>
      <c r="D534" s="377"/>
      <c r="E534" s="1097"/>
      <c r="F534" s="1098"/>
      <c r="G534" s="836"/>
      <c r="H534" s="836"/>
    </row>
    <row r="535" spans="1:8">
      <c r="A535" s="349"/>
      <c r="B535" s="350" t="s">
        <v>1050</v>
      </c>
      <c r="C535" s="346" t="s">
        <v>113</v>
      </c>
      <c r="D535" s="347">
        <v>10</v>
      </c>
      <c r="E535" s="1066">
        <v>0</v>
      </c>
      <c r="F535" s="1067">
        <f>D535*E535</f>
        <v>0</v>
      </c>
      <c r="G535" s="836"/>
      <c r="H535" s="836"/>
    </row>
    <row r="536" spans="1:8" ht="12.75" customHeight="1">
      <c r="A536" s="362"/>
      <c r="B536" s="350"/>
      <c r="E536" s="1066"/>
      <c r="F536" s="1067"/>
      <c r="G536" s="836"/>
      <c r="H536" s="836"/>
    </row>
    <row r="537" spans="1:8">
      <c r="A537" s="349" t="s">
        <v>878</v>
      </c>
      <c r="B537" s="350" t="s">
        <v>1055</v>
      </c>
      <c r="C537" s="376"/>
      <c r="D537" s="377"/>
      <c r="E537" s="1097"/>
      <c r="F537" s="1098"/>
      <c r="G537" s="836"/>
      <c r="H537" s="836"/>
    </row>
    <row r="538" spans="1:8">
      <c r="A538" s="349"/>
      <c r="B538" s="350" t="s">
        <v>1056</v>
      </c>
      <c r="C538" s="346" t="s">
        <v>895</v>
      </c>
      <c r="D538" s="347">
        <v>350</v>
      </c>
      <c r="E538" s="1066">
        <v>0</v>
      </c>
      <c r="F538" s="1067">
        <f>D538*E538</f>
        <v>0</v>
      </c>
      <c r="G538" s="836"/>
      <c r="H538" s="836"/>
    </row>
    <row r="539" spans="1:8">
      <c r="A539" s="349"/>
      <c r="B539" s="350"/>
      <c r="E539" s="1066"/>
      <c r="F539" s="1067"/>
      <c r="G539" s="836"/>
      <c r="H539" s="836"/>
    </row>
    <row r="540" spans="1:8" ht="25.5">
      <c r="A540" s="349" t="s">
        <v>878</v>
      </c>
      <c r="B540" s="350" t="s">
        <v>1057</v>
      </c>
      <c r="C540" s="376"/>
      <c r="D540" s="377"/>
      <c r="E540" s="1097"/>
      <c r="F540" s="1098"/>
      <c r="G540" s="836"/>
      <c r="H540" s="836"/>
    </row>
    <row r="541" spans="1:8">
      <c r="A541" s="349"/>
      <c r="B541" s="350" t="s">
        <v>1058</v>
      </c>
      <c r="C541" s="346" t="s">
        <v>113</v>
      </c>
      <c r="D541" s="347">
        <v>1</v>
      </c>
      <c r="E541" s="1066">
        <v>0</v>
      </c>
      <c r="F541" s="1067">
        <f>D541*E541</f>
        <v>0</v>
      </c>
      <c r="G541" s="836"/>
      <c r="H541" s="836"/>
    </row>
    <row r="542" spans="1:8">
      <c r="A542" s="362"/>
      <c r="B542" s="350"/>
      <c r="E542" s="1066"/>
      <c r="F542" s="1067"/>
      <c r="G542" s="836"/>
      <c r="H542" s="836"/>
    </row>
    <row r="543" spans="1:8" ht="21.75" customHeight="1">
      <c r="A543" s="349" t="s">
        <v>878</v>
      </c>
      <c r="B543" s="350" t="s">
        <v>1059</v>
      </c>
      <c r="C543" s="376"/>
      <c r="D543" s="377"/>
      <c r="E543" s="1097"/>
      <c r="F543" s="1098"/>
      <c r="G543" s="836"/>
      <c r="H543" s="836"/>
    </row>
    <row r="544" spans="1:8">
      <c r="A544" s="349"/>
      <c r="B544" s="350" t="s">
        <v>1058</v>
      </c>
      <c r="C544" s="346" t="s">
        <v>113</v>
      </c>
      <c r="D544" s="347">
        <v>1</v>
      </c>
      <c r="E544" s="1066">
        <v>0</v>
      </c>
      <c r="F544" s="1067">
        <f>D544*E544</f>
        <v>0</v>
      </c>
      <c r="G544" s="836"/>
      <c r="H544" s="836"/>
    </row>
    <row r="545" spans="1:8">
      <c r="A545" s="349"/>
      <c r="B545" s="350"/>
      <c r="E545" s="1066"/>
      <c r="F545" s="1067"/>
      <c r="G545" s="836"/>
      <c r="H545" s="836"/>
    </row>
    <row r="546" spans="1:8">
      <c r="A546" s="360" t="s">
        <v>1060</v>
      </c>
      <c r="B546" s="326" t="s">
        <v>1061</v>
      </c>
      <c r="C546" s="363"/>
      <c r="E546" s="1066"/>
      <c r="F546" s="1067"/>
      <c r="G546" s="836"/>
      <c r="H546" s="836"/>
    </row>
    <row r="547" spans="1:8">
      <c r="A547" s="349"/>
      <c r="B547" s="350"/>
      <c r="C547" s="363"/>
      <c r="E547" s="1066"/>
      <c r="F547" s="1067"/>
      <c r="G547" s="836"/>
      <c r="H547" s="836"/>
    </row>
    <row r="548" spans="1:8" ht="63.75">
      <c r="A548" s="875" t="s">
        <v>878</v>
      </c>
      <c r="B548" s="876" t="s">
        <v>1062</v>
      </c>
      <c r="C548" s="877"/>
      <c r="D548" s="878"/>
      <c r="E548" s="1099"/>
      <c r="F548" s="1100"/>
      <c r="G548" s="836"/>
      <c r="H548" s="836"/>
    </row>
    <row r="549" spans="1:8">
      <c r="A549" s="875"/>
      <c r="B549" s="876" t="s">
        <v>1050</v>
      </c>
      <c r="C549" s="877" t="s">
        <v>113</v>
      </c>
      <c r="D549" s="878">
        <v>1</v>
      </c>
      <c r="E549" s="1099">
        <v>0</v>
      </c>
      <c r="F549" s="1100">
        <f>D549*E549</f>
        <v>0</v>
      </c>
      <c r="G549" s="836"/>
      <c r="H549" s="836"/>
    </row>
    <row r="550" spans="1:8">
      <c r="A550" s="349"/>
      <c r="B550" s="350"/>
      <c r="C550" s="363"/>
      <c r="E550" s="1066"/>
      <c r="F550" s="1067"/>
      <c r="G550" s="836"/>
      <c r="H550" s="836"/>
    </row>
    <row r="551" spans="1:8" ht="63.75">
      <c r="A551" s="875" t="s">
        <v>878</v>
      </c>
      <c r="B551" s="876" t="s">
        <v>1063</v>
      </c>
      <c r="C551" s="877"/>
      <c r="D551" s="878"/>
      <c r="E551" s="1099"/>
      <c r="F551" s="1100"/>
      <c r="G551" s="836"/>
      <c r="H551" s="836"/>
    </row>
    <row r="552" spans="1:8">
      <c r="A552" s="875"/>
      <c r="B552" s="876" t="s">
        <v>1064</v>
      </c>
      <c r="C552" s="877" t="s">
        <v>895</v>
      </c>
      <c r="D552" s="878">
        <v>55</v>
      </c>
      <c r="E552" s="1099">
        <v>0</v>
      </c>
      <c r="F552" s="1100">
        <f>D552*E552</f>
        <v>0</v>
      </c>
      <c r="G552" s="836"/>
      <c r="H552" s="836"/>
    </row>
    <row r="553" spans="1:8">
      <c r="A553" s="349"/>
      <c r="B553" s="350"/>
      <c r="C553" s="363"/>
      <c r="E553" s="1066"/>
      <c r="F553" s="1067"/>
      <c r="G553" s="836"/>
      <c r="H553" s="836"/>
    </row>
    <row r="554" spans="1:8">
      <c r="A554" s="362" t="s">
        <v>878</v>
      </c>
      <c r="B554" s="378" t="s">
        <v>1065</v>
      </c>
      <c r="C554" s="370"/>
      <c r="D554" s="371"/>
      <c r="E554" s="1101"/>
      <c r="F554" s="1067"/>
      <c r="G554" s="836"/>
      <c r="H554" s="836"/>
    </row>
    <row r="555" spans="1:8" ht="38.25">
      <c r="A555" s="879"/>
      <c r="B555" s="880" t="s">
        <v>1066</v>
      </c>
      <c r="C555" s="881"/>
      <c r="D555" s="882"/>
      <c r="E555" s="1102"/>
      <c r="F555" s="1103"/>
      <c r="G555" s="836"/>
      <c r="H555" s="836"/>
    </row>
    <row r="556" spans="1:8" ht="63.75">
      <c r="A556" s="879"/>
      <c r="B556" s="880" t="s">
        <v>1067</v>
      </c>
      <c r="C556" s="881"/>
      <c r="D556" s="882"/>
      <c r="E556" s="1102"/>
      <c r="F556" s="1103"/>
      <c r="G556" s="836"/>
      <c r="H556" s="836"/>
    </row>
    <row r="557" spans="1:8">
      <c r="A557" s="879"/>
      <c r="B557" s="880" t="s">
        <v>1064</v>
      </c>
      <c r="C557" s="881" t="s">
        <v>895</v>
      </c>
      <c r="D557" s="882">
        <f>140</f>
        <v>140</v>
      </c>
      <c r="E557" s="1102">
        <v>0</v>
      </c>
      <c r="F557" s="1103">
        <f>D557*E557</f>
        <v>0</v>
      </c>
      <c r="G557" s="836"/>
      <c r="H557" s="836"/>
    </row>
    <row r="558" spans="1:8">
      <c r="A558" s="379"/>
      <c r="B558" s="378"/>
      <c r="C558" s="370"/>
      <c r="D558" s="371"/>
      <c r="E558" s="1101"/>
      <c r="F558" s="1067"/>
      <c r="G558" s="836"/>
      <c r="H558" s="836"/>
    </row>
    <row r="559" spans="1:8" ht="25.5">
      <c r="A559" s="362" t="s">
        <v>878</v>
      </c>
      <c r="B559" s="378" t="s">
        <v>1068</v>
      </c>
      <c r="C559" s="370"/>
      <c r="D559" s="371"/>
      <c r="E559" s="1101"/>
      <c r="F559" s="1067"/>
      <c r="G559" s="836"/>
      <c r="H559" s="836"/>
    </row>
    <row r="560" spans="1:8" ht="51">
      <c r="A560" s="879"/>
      <c r="B560" s="880" t="s">
        <v>1069</v>
      </c>
      <c r="C560" s="883"/>
      <c r="D560" s="884"/>
      <c r="E560" s="1104"/>
      <c r="F560" s="1103"/>
      <c r="G560" s="836"/>
      <c r="H560" s="836"/>
    </row>
    <row r="561" spans="1:8" ht="38.25">
      <c r="A561" s="879"/>
      <c r="B561" s="880" t="s">
        <v>1070</v>
      </c>
      <c r="C561" s="883"/>
      <c r="D561" s="884"/>
      <c r="E561" s="1104"/>
      <c r="F561" s="1103"/>
      <c r="G561" s="836"/>
      <c r="H561" s="836"/>
    </row>
    <row r="562" spans="1:8">
      <c r="A562" s="879"/>
      <c r="B562" s="880" t="s">
        <v>1050</v>
      </c>
      <c r="C562" s="881" t="s">
        <v>113</v>
      </c>
      <c r="D562" s="882">
        <v>2</v>
      </c>
      <c r="E562" s="1102">
        <v>0</v>
      </c>
      <c r="F562" s="1103">
        <f>D562*E562</f>
        <v>0</v>
      </c>
      <c r="G562" s="836"/>
      <c r="H562" s="836"/>
    </row>
    <row r="563" spans="1:8">
      <c r="A563" s="379"/>
      <c r="B563" s="378"/>
      <c r="C563" s="370"/>
      <c r="D563" s="371"/>
      <c r="E563" s="1101"/>
      <c r="F563" s="1067"/>
      <c r="G563" s="836"/>
      <c r="H563" s="836"/>
    </row>
    <row r="564" spans="1:8">
      <c r="A564" s="362" t="s">
        <v>878</v>
      </c>
      <c r="B564" s="378" t="s">
        <v>1071</v>
      </c>
      <c r="C564" s="370"/>
      <c r="D564" s="371"/>
      <c r="E564" s="1101"/>
      <c r="F564" s="1067"/>
      <c r="G564" s="836"/>
      <c r="H564" s="836"/>
    </row>
    <row r="565" spans="1:8" ht="38.25">
      <c r="A565" s="879"/>
      <c r="B565" s="880" t="s">
        <v>1066</v>
      </c>
      <c r="C565" s="881"/>
      <c r="D565" s="882"/>
      <c r="E565" s="1102"/>
      <c r="F565" s="1103"/>
      <c r="G565" s="836"/>
      <c r="H565" s="836"/>
    </row>
    <row r="566" spans="1:8" ht="38.25">
      <c r="A566" s="879"/>
      <c r="B566" s="880" t="s">
        <v>1072</v>
      </c>
      <c r="C566" s="881"/>
      <c r="D566" s="882"/>
      <c r="E566" s="1102"/>
      <c r="F566" s="1103"/>
      <c r="G566" s="836"/>
      <c r="H566" s="836"/>
    </row>
    <row r="567" spans="1:8">
      <c r="A567" s="879"/>
      <c r="B567" s="880" t="s">
        <v>1064</v>
      </c>
      <c r="C567" s="881" t="s">
        <v>895</v>
      </c>
      <c r="D567" s="882">
        <f>25*6</f>
        <v>150</v>
      </c>
      <c r="E567" s="1102">
        <v>0</v>
      </c>
      <c r="F567" s="1103">
        <f>D567*E567</f>
        <v>0</v>
      </c>
      <c r="G567" s="836"/>
      <c r="H567" s="836"/>
    </row>
    <row r="568" spans="1:8">
      <c r="A568" s="379"/>
      <c r="B568" s="378"/>
      <c r="C568" s="370"/>
      <c r="D568" s="371"/>
      <c r="E568" s="1101"/>
      <c r="F568" s="1067"/>
      <c r="G568" s="836"/>
      <c r="H568" s="836"/>
    </row>
    <row r="569" spans="1:8" ht="38.25">
      <c r="A569" s="885" t="s">
        <v>878</v>
      </c>
      <c r="B569" s="880" t="s">
        <v>1073</v>
      </c>
      <c r="C569" s="883"/>
      <c r="D569" s="884"/>
      <c r="E569" s="1104"/>
      <c r="F569" s="1103"/>
      <c r="G569" s="836"/>
      <c r="H569" s="836"/>
    </row>
    <row r="570" spans="1:8">
      <c r="A570" s="885"/>
      <c r="B570" s="880" t="s">
        <v>1074</v>
      </c>
      <c r="C570" s="881" t="s">
        <v>225</v>
      </c>
      <c r="D570" s="882">
        <f>26+10</f>
        <v>36</v>
      </c>
      <c r="E570" s="1102">
        <v>0</v>
      </c>
      <c r="F570" s="1103">
        <f>D570*E570</f>
        <v>0</v>
      </c>
      <c r="G570" s="836"/>
      <c r="H570" s="836"/>
    </row>
    <row r="571" spans="1:8">
      <c r="A571" s="362"/>
      <c r="B571" s="378"/>
      <c r="C571" s="370"/>
      <c r="E571" s="1066"/>
      <c r="F571" s="1067"/>
      <c r="G571" s="836"/>
      <c r="H571" s="836"/>
    </row>
    <row r="572" spans="1:8" ht="51">
      <c r="A572" s="886" t="s">
        <v>878</v>
      </c>
      <c r="B572" s="822" t="s">
        <v>1075</v>
      </c>
      <c r="C572" s="830"/>
      <c r="D572" s="825"/>
      <c r="E572" s="1058"/>
      <c r="F572" s="1041"/>
      <c r="G572" s="836"/>
      <c r="H572" s="836"/>
    </row>
    <row r="573" spans="1:8">
      <c r="A573" s="886"/>
      <c r="B573" s="822" t="s">
        <v>1050</v>
      </c>
      <c r="C573" s="830" t="s">
        <v>113</v>
      </c>
      <c r="D573" s="825">
        <v>26</v>
      </c>
      <c r="E573" s="1058">
        <v>0</v>
      </c>
      <c r="F573" s="1041">
        <f>D573*E573</f>
        <v>0</v>
      </c>
      <c r="G573" s="836"/>
      <c r="H573" s="836"/>
    </row>
    <row r="574" spans="1:8">
      <c r="A574" s="362"/>
      <c r="B574" s="350"/>
      <c r="C574" s="363"/>
      <c r="E574" s="1066"/>
      <c r="F574" s="1067"/>
      <c r="G574" s="836"/>
      <c r="H574" s="836"/>
    </row>
    <row r="575" spans="1:8" ht="25.5">
      <c r="A575" s="886" t="s">
        <v>878</v>
      </c>
      <c r="B575" s="822" t="s">
        <v>1076</v>
      </c>
      <c r="C575" s="830"/>
      <c r="D575" s="825"/>
      <c r="E575" s="1058"/>
      <c r="F575" s="1041"/>
      <c r="G575" s="836"/>
      <c r="H575" s="836"/>
    </row>
    <row r="576" spans="1:8">
      <c r="A576" s="886"/>
      <c r="B576" s="822" t="s">
        <v>1050</v>
      </c>
      <c r="C576" s="830" t="s">
        <v>113</v>
      </c>
      <c r="D576" s="825">
        <f>D573</f>
        <v>26</v>
      </c>
      <c r="E576" s="1058">
        <v>0</v>
      </c>
      <c r="F576" s="1041">
        <f>D576*E576</f>
        <v>0</v>
      </c>
      <c r="G576" s="836"/>
      <c r="H576" s="836"/>
    </row>
    <row r="577" spans="1:8">
      <c r="A577" s="362"/>
      <c r="B577" s="350"/>
      <c r="C577" s="363"/>
      <c r="E577" s="1066"/>
      <c r="F577" s="1067"/>
      <c r="G577" s="836"/>
      <c r="H577" s="836"/>
    </row>
    <row r="578" spans="1:8" ht="63.75">
      <c r="A578" s="886" t="s">
        <v>878</v>
      </c>
      <c r="B578" s="822" t="s">
        <v>1077</v>
      </c>
      <c r="C578" s="830"/>
      <c r="D578" s="825"/>
      <c r="E578" s="1058"/>
      <c r="F578" s="1041"/>
      <c r="G578" s="836"/>
      <c r="H578" s="836"/>
    </row>
    <row r="579" spans="1:8">
      <c r="A579" s="886"/>
      <c r="B579" s="822" t="s">
        <v>1050</v>
      </c>
      <c r="C579" s="830" t="s">
        <v>113</v>
      </c>
      <c r="D579" s="825">
        <f>D576*2</f>
        <v>52</v>
      </c>
      <c r="E579" s="1058">
        <v>0</v>
      </c>
      <c r="F579" s="1041">
        <f>D579*E579</f>
        <v>0</v>
      </c>
      <c r="G579" s="836"/>
      <c r="H579" s="836"/>
    </row>
    <row r="580" spans="1:8">
      <c r="A580" s="362"/>
      <c r="B580" s="350"/>
      <c r="C580" s="363"/>
      <c r="E580" s="1066"/>
      <c r="F580" s="1067"/>
      <c r="G580" s="836"/>
      <c r="H580" s="836"/>
    </row>
    <row r="581" spans="1:8" ht="51">
      <c r="A581" s="886" t="s">
        <v>878</v>
      </c>
      <c r="B581" s="822" t="s">
        <v>1078</v>
      </c>
      <c r="C581" s="830"/>
      <c r="D581" s="825"/>
      <c r="E581" s="1058"/>
      <c r="F581" s="1041"/>
      <c r="G581" s="836"/>
      <c r="H581" s="836"/>
    </row>
    <row r="582" spans="1:8">
      <c r="A582" s="886"/>
      <c r="B582" s="822" t="s">
        <v>1074</v>
      </c>
      <c r="C582" s="830" t="s">
        <v>225</v>
      </c>
      <c r="D582" s="825">
        <v>695</v>
      </c>
      <c r="E582" s="1058">
        <v>0</v>
      </c>
      <c r="F582" s="1041">
        <f>D582*E582</f>
        <v>0</v>
      </c>
      <c r="G582" s="836"/>
      <c r="H582" s="836"/>
    </row>
    <row r="583" spans="1:8">
      <c r="A583" s="362"/>
      <c r="B583" s="350"/>
      <c r="C583" s="363"/>
      <c r="E583" s="1066"/>
      <c r="F583" s="1067"/>
      <c r="G583" s="836"/>
      <c r="H583" s="836"/>
    </row>
    <row r="584" spans="1:8" ht="38.25">
      <c r="A584" s="886" t="s">
        <v>878</v>
      </c>
      <c r="B584" s="822" t="s">
        <v>1079</v>
      </c>
      <c r="C584" s="830"/>
      <c r="D584" s="825"/>
      <c r="E584" s="1058"/>
      <c r="F584" s="1041"/>
      <c r="G584" s="836"/>
      <c r="H584" s="836"/>
    </row>
    <row r="585" spans="1:8">
      <c r="A585" s="886"/>
      <c r="B585" s="822" t="s">
        <v>1074</v>
      </c>
      <c r="C585" s="830" t="s">
        <v>225</v>
      </c>
      <c r="D585" s="825">
        <f>42+30</f>
        <v>72</v>
      </c>
      <c r="E585" s="1058">
        <v>0</v>
      </c>
      <c r="F585" s="1041">
        <f>D585*E585</f>
        <v>0</v>
      </c>
      <c r="G585" s="836"/>
      <c r="H585" s="836"/>
    </row>
    <row r="586" spans="1:8">
      <c r="A586" s="362"/>
      <c r="B586" s="350"/>
      <c r="C586" s="363"/>
      <c r="E586" s="1066"/>
      <c r="F586" s="1067"/>
      <c r="G586" s="836"/>
      <c r="H586" s="836"/>
    </row>
    <row r="587" spans="1:8" ht="38.25">
      <c r="A587" s="886" t="s">
        <v>878</v>
      </c>
      <c r="B587" s="822" t="s">
        <v>1080</v>
      </c>
      <c r="C587" s="830"/>
      <c r="D587" s="825"/>
      <c r="E587" s="1058"/>
      <c r="F587" s="1041"/>
      <c r="G587" s="836"/>
      <c r="H587" s="836"/>
    </row>
    <row r="588" spans="1:8">
      <c r="A588" s="886"/>
      <c r="B588" s="822" t="s">
        <v>1074</v>
      </c>
      <c r="C588" s="830" t="s">
        <v>225</v>
      </c>
      <c r="D588" s="825">
        <v>32</v>
      </c>
      <c r="E588" s="1058">
        <v>0</v>
      </c>
      <c r="F588" s="1041">
        <f>D588*E588</f>
        <v>0</v>
      </c>
      <c r="G588" s="836"/>
      <c r="H588" s="836"/>
    </row>
    <row r="589" spans="1:8">
      <c r="A589" s="362"/>
      <c r="B589" s="350"/>
      <c r="C589" s="363"/>
      <c r="E589" s="1066"/>
      <c r="F589" s="1067"/>
      <c r="G589" s="836"/>
      <c r="H589" s="836"/>
    </row>
    <row r="590" spans="1:8" ht="38.25">
      <c r="A590" s="886" t="s">
        <v>878</v>
      </c>
      <c r="B590" s="822" t="s">
        <v>1081</v>
      </c>
      <c r="C590" s="830"/>
      <c r="D590" s="825"/>
      <c r="E590" s="1058"/>
      <c r="F590" s="1041"/>
      <c r="G590" s="836"/>
      <c r="H590" s="836"/>
    </row>
    <row r="591" spans="1:8">
      <c r="A591" s="886"/>
      <c r="B591" s="822" t="s">
        <v>1074</v>
      </c>
      <c r="C591" s="830" t="s">
        <v>225</v>
      </c>
      <c r="D591" s="825">
        <f>25+28</f>
        <v>53</v>
      </c>
      <c r="E591" s="1058">
        <v>0</v>
      </c>
      <c r="F591" s="1041">
        <f>D591*E591</f>
        <v>0</v>
      </c>
      <c r="G591" s="836"/>
      <c r="H591" s="836"/>
    </row>
    <row r="592" spans="1:8">
      <c r="A592" s="362"/>
      <c r="B592" s="350"/>
      <c r="C592" s="363"/>
      <c r="E592" s="1066"/>
      <c r="F592" s="1067"/>
      <c r="G592" s="836"/>
      <c r="H592" s="836"/>
    </row>
    <row r="593" spans="1:8" ht="38.25">
      <c r="A593" s="886" t="s">
        <v>878</v>
      </c>
      <c r="B593" s="822" t="s">
        <v>1082</v>
      </c>
      <c r="C593" s="830"/>
      <c r="D593" s="825"/>
      <c r="E593" s="1058"/>
      <c r="F593" s="1041"/>
      <c r="G593" s="836"/>
      <c r="H593" s="836"/>
    </row>
    <row r="594" spans="1:8">
      <c r="A594" s="886"/>
      <c r="B594" s="822" t="s">
        <v>1074</v>
      </c>
      <c r="C594" s="830" t="s">
        <v>225</v>
      </c>
      <c r="D594" s="825">
        <v>64</v>
      </c>
      <c r="E594" s="1058">
        <v>0</v>
      </c>
      <c r="F594" s="1041">
        <f>D594*E594</f>
        <v>0</v>
      </c>
      <c r="G594" s="836"/>
      <c r="H594" s="836"/>
    </row>
    <row r="595" spans="1:8">
      <c r="A595" s="362"/>
      <c r="B595" s="350"/>
      <c r="C595" s="363"/>
      <c r="E595" s="1066"/>
      <c r="F595" s="1067"/>
      <c r="G595" s="836"/>
      <c r="H595" s="836"/>
    </row>
    <row r="596" spans="1:8" ht="38.25">
      <c r="A596" s="886" t="s">
        <v>878</v>
      </c>
      <c r="B596" s="822" t="s">
        <v>1083</v>
      </c>
      <c r="C596" s="830"/>
      <c r="D596" s="825"/>
      <c r="E596" s="1058"/>
      <c r="F596" s="1041"/>
      <c r="G596" s="836"/>
      <c r="H596" s="836"/>
    </row>
    <row r="597" spans="1:8">
      <c r="A597" s="886"/>
      <c r="B597" s="822" t="s">
        <v>1064</v>
      </c>
      <c r="C597" s="830" t="s">
        <v>895</v>
      </c>
      <c r="D597" s="825">
        <v>663</v>
      </c>
      <c r="E597" s="1058">
        <v>0</v>
      </c>
      <c r="F597" s="1041">
        <f>D597*E597</f>
        <v>0</v>
      </c>
      <c r="G597" s="836"/>
      <c r="H597" s="836"/>
    </row>
    <row r="598" spans="1:8">
      <c r="A598" s="362"/>
      <c r="B598" s="350"/>
      <c r="C598" s="363"/>
      <c r="E598" s="1066"/>
      <c r="F598" s="1067"/>
      <c r="G598" s="836"/>
      <c r="H598" s="836"/>
    </row>
    <row r="599" spans="1:8" ht="63.75">
      <c r="A599" s="886" t="s">
        <v>878</v>
      </c>
      <c r="B599" s="822" t="s">
        <v>1084</v>
      </c>
      <c r="C599" s="830"/>
      <c r="D599" s="825"/>
      <c r="E599" s="1058"/>
      <c r="F599" s="1041"/>
      <c r="G599" s="836"/>
      <c r="H599" s="836"/>
    </row>
    <row r="600" spans="1:8">
      <c r="A600" s="886"/>
      <c r="B600" s="822" t="s">
        <v>1064</v>
      </c>
      <c r="C600" s="830" t="s">
        <v>895</v>
      </c>
      <c r="D600" s="825">
        <v>565</v>
      </c>
      <c r="E600" s="1058">
        <v>0</v>
      </c>
      <c r="F600" s="1041">
        <f>D600*E600</f>
        <v>0</v>
      </c>
      <c r="G600" s="836"/>
      <c r="H600" s="836"/>
    </row>
    <row r="601" spans="1:8">
      <c r="A601" s="362"/>
      <c r="B601" s="350"/>
      <c r="C601" s="363"/>
      <c r="E601" s="1066"/>
      <c r="F601" s="1067"/>
      <c r="G601" s="836"/>
      <c r="H601" s="836"/>
    </row>
    <row r="602" spans="1:8" ht="25.5">
      <c r="A602" s="886" t="s">
        <v>878</v>
      </c>
      <c r="B602" s="822" t="s">
        <v>1085</v>
      </c>
      <c r="C602" s="830"/>
      <c r="D602" s="825"/>
      <c r="E602" s="1058"/>
      <c r="F602" s="1041"/>
      <c r="G602" s="836"/>
      <c r="H602" s="836"/>
    </row>
    <row r="603" spans="1:8" ht="13.5" customHeight="1">
      <c r="A603" s="886"/>
      <c r="B603" s="822" t="s">
        <v>1050</v>
      </c>
      <c r="C603" s="830" t="s">
        <v>113</v>
      </c>
      <c r="D603" s="825">
        <v>32</v>
      </c>
      <c r="E603" s="1058">
        <v>0</v>
      </c>
      <c r="F603" s="1041">
        <f>D603*E603</f>
        <v>0</v>
      </c>
      <c r="G603" s="836"/>
      <c r="H603" s="836"/>
    </row>
    <row r="604" spans="1:8">
      <c r="A604" s="362"/>
      <c r="B604" s="350"/>
      <c r="C604" s="363"/>
      <c r="E604" s="1066"/>
      <c r="F604" s="1067"/>
      <c r="G604" s="836"/>
      <c r="H604" s="836"/>
    </row>
    <row r="605" spans="1:8" ht="25.5">
      <c r="A605" s="886" t="s">
        <v>878</v>
      </c>
      <c r="B605" s="822" t="s">
        <v>1086</v>
      </c>
      <c r="C605" s="830"/>
      <c r="D605" s="825"/>
      <c r="E605" s="1058"/>
      <c r="F605" s="1041"/>
      <c r="G605" s="836"/>
      <c r="H605" s="836"/>
    </row>
    <row r="606" spans="1:8" ht="13.5" customHeight="1">
      <c r="A606" s="886"/>
      <c r="B606" s="822" t="s">
        <v>1050</v>
      </c>
      <c r="C606" s="830" t="s">
        <v>113</v>
      </c>
      <c r="D606" s="825">
        <v>16</v>
      </c>
      <c r="E606" s="1058">
        <v>0</v>
      </c>
      <c r="F606" s="1041">
        <f>D606*E606</f>
        <v>0</v>
      </c>
      <c r="G606" s="836"/>
      <c r="H606" s="836"/>
    </row>
    <row r="607" spans="1:8">
      <c r="A607" s="362"/>
      <c r="B607" s="350"/>
      <c r="C607" s="363"/>
      <c r="E607" s="1066"/>
      <c r="F607" s="1067"/>
      <c r="G607" s="836"/>
      <c r="H607" s="836"/>
    </row>
    <row r="608" spans="1:8" ht="38.25">
      <c r="A608" s="886" t="s">
        <v>878</v>
      </c>
      <c r="B608" s="822" t="s">
        <v>1087</v>
      </c>
      <c r="C608" s="830"/>
      <c r="D608" s="825"/>
      <c r="E608" s="1058"/>
      <c r="F608" s="1041"/>
      <c r="G608" s="836"/>
      <c r="H608" s="836"/>
    </row>
    <row r="609" spans="1:8">
      <c r="A609" s="886"/>
      <c r="B609" s="822" t="s">
        <v>1050</v>
      </c>
      <c r="C609" s="830" t="s">
        <v>113</v>
      </c>
      <c r="D609" s="825">
        <f>26*9</f>
        <v>234</v>
      </c>
      <c r="E609" s="1058">
        <v>0</v>
      </c>
      <c r="F609" s="1041">
        <f>D609*E609</f>
        <v>0</v>
      </c>
      <c r="G609" s="836"/>
      <c r="H609" s="836"/>
    </row>
    <row r="610" spans="1:8">
      <c r="A610" s="362"/>
      <c r="B610" s="350"/>
      <c r="C610" s="363"/>
      <c r="E610" s="1066"/>
      <c r="F610" s="1067"/>
      <c r="G610" s="836"/>
      <c r="H610" s="836"/>
    </row>
    <row r="611" spans="1:8" ht="38.25">
      <c r="A611" s="886" t="s">
        <v>878</v>
      </c>
      <c r="B611" s="822" t="s">
        <v>1088</v>
      </c>
      <c r="C611" s="830"/>
      <c r="D611" s="825"/>
      <c r="E611" s="1058"/>
      <c r="F611" s="1041"/>
      <c r="G611" s="836"/>
      <c r="H611" s="836"/>
    </row>
    <row r="612" spans="1:8">
      <c r="A612" s="887"/>
      <c r="B612" s="822" t="s">
        <v>1050</v>
      </c>
      <c r="C612" s="830" t="s">
        <v>113</v>
      </c>
      <c r="D612" s="825">
        <v>1</v>
      </c>
      <c r="E612" s="1058">
        <v>0</v>
      </c>
      <c r="F612" s="1041">
        <f>D612*E612</f>
        <v>0</v>
      </c>
      <c r="G612" s="836"/>
      <c r="H612" s="836"/>
    </row>
    <row r="613" spans="1:8">
      <c r="A613" s="379"/>
      <c r="B613" s="350"/>
      <c r="C613" s="363"/>
      <c r="E613" s="1066"/>
      <c r="F613" s="1067"/>
      <c r="G613" s="836"/>
      <c r="H613" s="836"/>
    </row>
    <row r="614" spans="1:8">
      <c r="A614" s="360" t="s">
        <v>1089</v>
      </c>
      <c r="B614" s="326" t="s">
        <v>1090</v>
      </c>
      <c r="C614" s="363"/>
      <c r="E614" s="1066"/>
      <c r="F614" s="1067"/>
      <c r="G614" s="836"/>
      <c r="H614" s="836"/>
    </row>
    <row r="615" spans="1:8">
      <c r="A615" s="360"/>
      <c r="B615" s="326"/>
      <c r="C615" s="363"/>
      <c r="E615" s="1066"/>
      <c r="F615" s="1067"/>
      <c r="G615" s="836"/>
      <c r="H615" s="836"/>
    </row>
    <row r="616" spans="1:8" ht="51">
      <c r="A616" s="379" t="s">
        <v>878</v>
      </c>
      <c r="B616" s="350" t="s">
        <v>1091</v>
      </c>
      <c r="C616" s="363"/>
      <c r="E616" s="1066"/>
      <c r="F616" s="1067"/>
      <c r="G616" s="836"/>
      <c r="H616" s="836"/>
    </row>
    <row r="617" spans="1:8">
      <c r="A617" s="379"/>
      <c r="B617" s="350" t="s">
        <v>1074</v>
      </c>
      <c r="C617" s="363" t="s">
        <v>225</v>
      </c>
      <c r="D617" s="347">
        <v>10</v>
      </c>
      <c r="E617" s="1066">
        <v>0</v>
      </c>
      <c r="F617" s="1067">
        <f>D617*E617</f>
        <v>0</v>
      </c>
      <c r="G617" s="836"/>
      <c r="H617" s="836"/>
    </row>
    <row r="618" spans="1:8">
      <c r="A618" s="379"/>
      <c r="B618" s="350"/>
      <c r="C618" s="363"/>
      <c r="E618" s="1066"/>
      <c r="F618" s="1067"/>
      <c r="G618" s="836"/>
      <c r="H618" s="836"/>
    </row>
    <row r="619" spans="1:8" ht="63.75">
      <c r="A619" s="379" t="s">
        <v>878</v>
      </c>
      <c r="B619" s="350" t="s">
        <v>1092</v>
      </c>
      <c r="C619" s="363"/>
      <c r="E619" s="1066"/>
      <c r="F619" s="1067"/>
      <c r="G619" s="836"/>
      <c r="H619" s="836"/>
    </row>
    <row r="620" spans="1:8">
      <c r="A620" s="379"/>
      <c r="B620" s="350" t="s">
        <v>1050</v>
      </c>
      <c r="C620" s="363" t="s">
        <v>113</v>
      </c>
      <c r="D620" s="347">
        <v>1</v>
      </c>
      <c r="E620" s="1066">
        <v>0</v>
      </c>
      <c r="F620" s="1067">
        <f>D620*E620</f>
        <v>0</v>
      </c>
      <c r="G620" s="836"/>
      <c r="H620" s="836"/>
    </row>
    <row r="621" spans="1:8">
      <c r="A621" s="379"/>
      <c r="B621" s="350"/>
      <c r="C621" s="363"/>
      <c r="E621" s="1066"/>
      <c r="F621" s="1067"/>
      <c r="G621" s="836"/>
      <c r="H621" s="836"/>
    </row>
    <row r="622" spans="1:8">
      <c r="A622" s="360" t="s">
        <v>1093</v>
      </c>
      <c r="B622" s="326" t="s">
        <v>1094</v>
      </c>
      <c r="C622" s="363"/>
      <c r="E622" s="1066"/>
      <c r="F622" s="1067"/>
      <c r="G622" s="836"/>
      <c r="H622" s="836"/>
    </row>
    <row r="623" spans="1:8">
      <c r="A623" s="360"/>
      <c r="B623" s="326"/>
      <c r="C623" s="363"/>
      <c r="E623" s="1066"/>
      <c r="F623" s="1067"/>
      <c r="G623" s="836"/>
      <c r="H623" s="836"/>
    </row>
    <row r="624" spans="1:8" ht="342.75" customHeight="1">
      <c r="A624" s="379" t="s">
        <v>878</v>
      </c>
      <c r="B624" s="374" t="s">
        <v>1095</v>
      </c>
      <c r="C624" s="363"/>
      <c r="E624" s="1066"/>
      <c r="F624" s="1067"/>
      <c r="G624" s="836"/>
      <c r="H624" s="836"/>
    </row>
    <row r="625" spans="1:8">
      <c r="A625" s="379"/>
      <c r="B625" s="350" t="s">
        <v>1050</v>
      </c>
      <c r="C625" s="363" t="s">
        <v>113</v>
      </c>
      <c r="D625" s="347">
        <v>1</v>
      </c>
      <c r="E625" s="1066">
        <v>0</v>
      </c>
      <c r="F625" s="1067">
        <f>D625*E625</f>
        <v>0</v>
      </c>
      <c r="G625" s="836"/>
      <c r="H625" s="836"/>
    </row>
    <row r="626" spans="1:8">
      <c r="A626" s="379"/>
      <c r="B626" s="350"/>
      <c r="C626" s="363"/>
      <c r="E626" s="1066"/>
      <c r="F626" s="1067"/>
      <c r="G626" s="836"/>
      <c r="H626" s="836"/>
    </row>
    <row r="627" spans="1:8" ht="51">
      <c r="A627" s="379" t="s">
        <v>878</v>
      </c>
      <c r="B627" s="350" t="s">
        <v>1096</v>
      </c>
      <c r="C627" s="363"/>
      <c r="E627" s="1066"/>
      <c r="F627" s="1067"/>
      <c r="G627" s="836"/>
      <c r="H627" s="836"/>
    </row>
    <row r="628" spans="1:8">
      <c r="A628" s="379"/>
      <c r="B628" s="350" t="s">
        <v>1050</v>
      </c>
      <c r="C628" s="363" t="s">
        <v>113</v>
      </c>
      <c r="D628" s="347">
        <v>1</v>
      </c>
      <c r="E628" s="1066">
        <v>0</v>
      </c>
      <c r="F628" s="1067">
        <f>D628*E628</f>
        <v>0</v>
      </c>
      <c r="G628" s="836"/>
      <c r="H628" s="836"/>
    </row>
    <row r="629" spans="1:8">
      <c r="A629" s="360"/>
      <c r="B629" s="326"/>
      <c r="C629" s="363"/>
      <c r="E629" s="1066"/>
      <c r="F629" s="1067"/>
      <c r="G629" s="836"/>
      <c r="H629" s="836"/>
    </row>
    <row r="630" spans="1:8">
      <c r="A630" s="379" t="s">
        <v>878</v>
      </c>
      <c r="B630" s="350" t="s">
        <v>1097</v>
      </c>
      <c r="C630" s="363"/>
      <c r="E630" s="1066"/>
      <c r="F630" s="1067"/>
      <c r="G630" s="836"/>
      <c r="H630" s="836"/>
    </row>
    <row r="631" spans="1:8">
      <c r="A631" s="379"/>
      <c r="B631" s="350" t="s">
        <v>1050</v>
      </c>
      <c r="C631" s="363" t="s">
        <v>113</v>
      </c>
      <c r="D631" s="347">
        <v>1</v>
      </c>
      <c r="E631" s="1066">
        <v>0</v>
      </c>
      <c r="F631" s="1067">
        <f>D631*E631</f>
        <v>0</v>
      </c>
      <c r="G631" s="836"/>
      <c r="H631" s="836"/>
    </row>
    <row r="632" spans="1:8">
      <c r="A632" s="379"/>
      <c r="B632" s="350"/>
      <c r="C632" s="363"/>
      <c r="E632" s="1066"/>
      <c r="F632" s="1067"/>
      <c r="G632" s="836"/>
      <c r="H632" s="836"/>
    </row>
    <row r="633" spans="1:8">
      <c r="A633" s="360" t="s">
        <v>1098</v>
      </c>
      <c r="B633" s="326" t="s">
        <v>1099</v>
      </c>
      <c r="C633" s="363"/>
      <c r="E633" s="1066"/>
      <c r="F633" s="1067"/>
      <c r="G633" s="836"/>
      <c r="H633" s="836"/>
    </row>
    <row r="634" spans="1:8">
      <c r="A634" s="360"/>
      <c r="B634" s="326"/>
      <c r="C634" s="363"/>
      <c r="E634" s="1066"/>
      <c r="F634" s="1067"/>
      <c r="G634" s="836"/>
      <c r="H634" s="836"/>
    </row>
    <row r="635" spans="1:8" s="380" customFormat="1" ht="25.5">
      <c r="A635" s="858" t="s">
        <v>878</v>
      </c>
      <c r="B635" s="863" t="s">
        <v>1100</v>
      </c>
      <c r="C635" s="891"/>
      <c r="D635" s="892"/>
      <c r="E635" s="1105"/>
      <c r="F635" s="1106"/>
      <c r="G635" s="836"/>
      <c r="H635" s="836"/>
    </row>
    <row r="636" spans="1:8">
      <c r="A636" s="893"/>
      <c r="B636" s="863" t="s">
        <v>1050</v>
      </c>
      <c r="C636" s="860" t="s">
        <v>113</v>
      </c>
      <c r="D636" s="861">
        <v>15</v>
      </c>
      <c r="E636" s="1107">
        <v>0</v>
      </c>
      <c r="F636" s="1083">
        <f>D636*E636</f>
        <v>0</v>
      </c>
      <c r="G636" s="836"/>
      <c r="H636" s="836"/>
    </row>
    <row r="637" spans="1:8">
      <c r="A637" s="893"/>
      <c r="B637" s="894"/>
      <c r="C637" s="891"/>
      <c r="D637" s="892"/>
      <c r="E637" s="1105"/>
      <c r="F637" s="1106"/>
      <c r="G637" s="836"/>
      <c r="H637" s="836"/>
    </row>
    <row r="638" spans="1:8" ht="33" customHeight="1">
      <c r="A638" s="858" t="s">
        <v>878</v>
      </c>
      <c r="B638" s="863" t="s">
        <v>1101</v>
      </c>
      <c r="C638" s="891"/>
      <c r="D638" s="892"/>
      <c r="E638" s="1105"/>
      <c r="F638" s="1106"/>
      <c r="G638" s="836"/>
      <c r="H638" s="836"/>
    </row>
    <row r="639" spans="1:8">
      <c r="A639" s="893"/>
      <c r="B639" s="863" t="s">
        <v>1064</v>
      </c>
      <c r="C639" s="860" t="s">
        <v>895</v>
      </c>
      <c r="D639" s="861">
        <v>54</v>
      </c>
      <c r="E639" s="1107">
        <v>0</v>
      </c>
      <c r="F639" s="1083">
        <f>D639*E639</f>
        <v>0</v>
      </c>
      <c r="G639" s="836"/>
      <c r="H639" s="836"/>
    </row>
    <row r="640" spans="1:8">
      <c r="A640" s="895"/>
      <c r="B640" s="896"/>
      <c r="C640" s="897"/>
      <c r="D640" s="861"/>
      <c r="E640" s="1107"/>
      <c r="F640" s="1083"/>
      <c r="G640" s="836"/>
      <c r="H640" s="836"/>
    </row>
    <row r="641" spans="1:8" ht="25.5">
      <c r="A641" s="858" t="s">
        <v>878</v>
      </c>
      <c r="B641" s="863" t="s">
        <v>1102</v>
      </c>
      <c r="C641" s="860"/>
      <c r="D641" s="861"/>
      <c r="E641" s="1107"/>
      <c r="F641" s="1083"/>
      <c r="G641" s="836"/>
      <c r="H641" s="836"/>
    </row>
    <row r="642" spans="1:8">
      <c r="A642" s="858"/>
      <c r="B642" s="863" t="s">
        <v>880</v>
      </c>
      <c r="C642" s="860" t="s">
        <v>113</v>
      </c>
      <c r="D642" s="861">
        <v>1</v>
      </c>
      <c r="E642" s="1107">
        <v>0</v>
      </c>
      <c r="F642" s="1083">
        <f>D642*E642</f>
        <v>0</v>
      </c>
      <c r="G642" s="836"/>
      <c r="H642" s="836"/>
    </row>
    <row r="643" spans="1:8">
      <c r="A643" s="895"/>
      <c r="B643" s="896"/>
      <c r="C643" s="897"/>
      <c r="D643" s="861"/>
      <c r="E643" s="1107"/>
      <c r="F643" s="1083"/>
      <c r="G643" s="836"/>
      <c r="H643" s="836"/>
    </row>
    <row r="644" spans="1:8" ht="38.25">
      <c r="A644" s="858" t="s">
        <v>878</v>
      </c>
      <c r="B644" s="863" t="s">
        <v>1003</v>
      </c>
      <c r="C644" s="860"/>
      <c r="D644" s="861"/>
      <c r="E644" s="1107"/>
      <c r="F644" s="1083"/>
      <c r="G644" s="836"/>
      <c r="H644" s="836"/>
    </row>
    <row r="645" spans="1:8">
      <c r="A645" s="858"/>
      <c r="B645" s="863" t="s">
        <v>880</v>
      </c>
      <c r="C645" s="860" t="s">
        <v>113</v>
      </c>
      <c r="D645" s="861">
        <v>4</v>
      </c>
      <c r="E645" s="1107">
        <v>0</v>
      </c>
      <c r="F645" s="1083">
        <f>D645*E645</f>
        <v>0</v>
      </c>
      <c r="G645" s="836"/>
      <c r="H645" s="836"/>
    </row>
    <row r="646" spans="1:8">
      <c r="A646" s="895"/>
      <c r="B646" s="896"/>
      <c r="C646" s="897"/>
      <c r="D646" s="861"/>
      <c r="E646" s="1107"/>
      <c r="F646" s="1083"/>
      <c r="G646" s="836"/>
      <c r="H646" s="836"/>
    </row>
    <row r="647" spans="1:8" ht="38.25">
      <c r="A647" s="858" t="s">
        <v>878</v>
      </c>
      <c r="B647" s="863" t="s">
        <v>1103</v>
      </c>
      <c r="C647" s="860"/>
      <c r="D647" s="861"/>
      <c r="E647" s="1107"/>
      <c r="F647" s="1083"/>
      <c r="G647" s="836"/>
      <c r="H647" s="836"/>
    </row>
    <row r="648" spans="1:8">
      <c r="A648" s="858"/>
      <c r="B648" s="863" t="s">
        <v>880</v>
      </c>
      <c r="C648" s="860" t="s">
        <v>113</v>
      </c>
      <c r="D648" s="861">
        <v>1</v>
      </c>
      <c r="E648" s="1107">
        <v>0</v>
      </c>
      <c r="F648" s="1083">
        <f>D648*E648</f>
        <v>0</v>
      </c>
      <c r="G648" s="836"/>
      <c r="H648" s="836"/>
    </row>
    <row r="649" spans="1:8">
      <c r="A649" s="895"/>
      <c r="B649" s="896"/>
      <c r="C649" s="897"/>
      <c r="D649" s="861"/>
      <c r="E649" s="1107"/>
      <c r="F649" s="1083"/>
      <c r="G649" s="836"/>
      <c r="H649" s="836"/>
    </row>
    <row r="650" spans="1:8" ht="25.5">
      <c r="A650" s="858" t="s">
        <v>878</v>
      </c>
      <c r="B650" s="863" t="s">
        <v>1104</v>
      </c>
      <c r="C650" s="860"/>
      <c r="D650" s="861"/>
      <c r="E650" s="1107"/>
      <c r="F650" s="1083"/>
      <c r="G650" s="836"/>
      <c r="H650" s="836"/>
    </row>
    <row r="651" spans="1:8">
      <c r="A651" s="858"/>
      <c r="B651" s="863" t="s">
        <v>880</v>
      </c>
      <c r="C651" s="860" t="s">
        <v>113</v>
      </c>
      <c r="D651" s="861">
        <v>4</v>
      </c>
      <c r="E651" s="1107">
        <v>0</v>
      </c>
      <c r="F651" s="1083">
        <f>D651*E651</f>
        <v>0</v>
      </c>
      <c r="G651" s="836"/>
      <c r="H651" s="836"/>
    </row>
    <row r="652" spans="1:8">
      <c r="A652" s="895"/>
      <c r="B652" s="896"/>
      <c r="C652" s="897"/>
      <c r="D652" s="861"/>
      <c r="E652" s="1107"/>
      <c r="F652" s="1083"/>
      <c r="G652" s="836"/>
      <c r="H652" s="836"/>
    </row>
    <row r="653" spans="1:8" ht="51">
      <c r="A653" s="858" t="s">
        <v>878</v>
      </c>
      <c r="B653" s="863" t="s">
        <v>1105</v>
      </c>
      <c r="C653" s="898"/>
      <c r="D653" s="899"/>
      <c r="E653" s="1108"/>
      <c r="F653" s="1109"/>
      <c r="G653" s="836"/>
      <c r="H653" s="836"/>
    </row>
    <row r="654" spans="1:8">
      <c r="A654" s="893"/>
      <c r="B654" s="863" t="s">
        <v>1074</v>
      </c>
      <c r="C654" s="860" t="s">
        <v>113</v>
      </c>
      <c r="D654" s="861">
        <v>1</v>
      </c>
      <c r="E654" s="1107">
        <v>0</v>
      </c>
      <c r="F654" s="1083">
        <f>D654*E654</f>
        <v>0</v>
      </c>
      <c r="G654" s="836"/>
      <c r="H654" s="836"/>
    </row>
    <row r="655" spans="1:8">
      <c r="A655" s="360"/>
      <c r="B655" s="326"/>
      <c r="C655" s="363"/>
      <c r="E655" s="1066"/>
      <c r="F655" s="1067"/>
      <c r="G655" s="836"/>
      <c r="H655" s="836"/>
    </row>
    <row r="656" spans="1:8">
      <c r="A656" s="360" t="s">
        <v>1106</v>
      </c>
      <c r="B656" s="326" t="s">
        <v>1107</v>
      </c>
      <c r="C656" s="363"/>
      <c r="E656" s="1066"/>
      <c r="F656" s="1067"/>
      <c r="G656" s="836"/>
      <c r="H656" s="836"/>
    </row>
    <row r="657" spans="1:8">
      <c r="A657" s="360"/>
      <c r="B657" s="326"/>
      <c r="C657" s="363"/>
      <c r="E657" s="1066"/>
      <c r="F657" s="1067"/>
      <c r="G657" s="836"/>
      <c r="H657" s="836"/>
    </row>
    <row r="658" spans="1:8" ht="38.25">
      <c r="A658" s="864" t="s">
        <v>878</v>
      </c>
      <c r="B658" s="865" t="s">
        <v>1108</v>
      </c>
      <c r="C658" s="888"/>
      <c r="D658" s="889"/>
      <c r="E658" s="1110"/>
      <c r="F658" s="1111"/>
      <c r="G658" s="836"/>
      <c r="H658" s="836"/>
    </row>
    <row r="659" spans="1:8">
      <c r="A659" s="890"/>
      <c r="B659" s="865" t="s">
        <v>1074</v>
      </c>
      <c r="C659" s="868" t="s">
        <v>113</v>
      </c>
      <c r="D659" s="869">
        <v>1</v>
      </c>
      <c r="E659" s="1112">
        <v>0</v>
      </c>
      <c r="F659" s="1087">
        <f>D659*E659</f>
        <v>0</v>
      </c>
      <c r="G659" s="836"/>
      <c r="H659" s="836"/>
    </row>
    <row r="660" spans="1:8">
      <c r="A660" s="360"/>
      <c r="B660" s="326"/>
      <c r="C660" s="363"/>
      <c r="E660" s="1066"/>
      <c r="F660" s="1067"/>
      <c r="G660" s="836"/>
      <c r="H660" s="836"/>
    </row>
    <row r="661" spans="1:8" ht="38.25">
      <c r="A661" s="864" t="s">
        <v>878</v>
      </c>
      <c r="B661" s="865" t="s">
        <v>1109</v>
      </c>
      <c r="C661" s="888"/>
      <c r="D661" s="889"/>
      <c r="E661" s="1110"/>
      <c r="F661" s="1111"/>
      <c r="G661" s="836"/>
      <c r="H661" s="836"/>
    </row>
    <row r="662" spans="1:8">
      <c r="A662" s="890"/>
      <c r="B662" s="865" t="s">
        <v>1074</v>
      </c>
      <c r="C662" s="868" t="s">
        <v>113</v>
      </c>
      <c r="D662" s="869">
        <v>1</v>
      </c>
      <c r="E662" s="1112">
        <v>0</v>
      </c>
      <c r="F662" s="1087">
        <f>D662*E662</f>
        <v>0</v>
      </c>
      <c r="G662" s="836"/>
      <c r="H662" s="836"/>
    </row>
    <row r="663" spans="1:8">
      <c r="A663" s="362"/>
      <c r="B663" s="350"/>
      <c r="E663" s="1066"/>
      <c r="F663" s="1067"/>
      <c r="G663" s="836"/>
      <c r="H663" s="836"/>
    </row>
    <row r="664" spans="1:8" ht="38.25">
      <c r="A664" s="864" t="s">
        <v>878</v>
      </c>
      <c r="B664" s="865" t="s">
        <v>1110</v>
      </c>
      <c r="C664" s="888"/>
      <c r="D664" s="889"/>
      <c r="E664" s="1110"/>
      <c r="F664" s="1111"/>
      <c r="G664" s="836"/>
      <c r="H664" s="836"/>
    </row>
    <row r="665" spans="1:8">
      <c r="A665" s="890"/>
      <c r="B665" s="865" t="s">
        <v>1074</v>
      </c>
      <c r="C665" s="868" t="s">
        <v>113</v>
      </c>
      <c r="D665" s="869">
        <v>1</v>
      </c>
      <c r="E665" s="1112">
        <v>0</v>
      </c>
      <c r="F665" s="1087">
        <f>D665*E665</f>
        <v>0</v>
      </c>
      <c r="G665" s="836"/>
      <c r="H665" s="836"/>
    </row>
    <row r="666" spans="1:8">
      <c r="A666" s="360"/>
      <c r="B666" s="326"/>
      <c r="C666" s="363"/>
      <c r="E666" s="1066"/>
      <c r="F666" s="1067"/>
      <c r="G666" s="836"/>
      <c r="H666" s="836"/>
    </row>
    <row r="667" spans="1:8" ht="25.5">
      <c r="A667" s="864" t="s">
        <v>878</v>
      </c>
      <c r="B667" s="865" t="s">
        <v>1111</v>
      </c>
      <c r="C667" s="888"/>
      <c r="D667" s="889"/>
      <c r="E667" s="1110"/>
      <c r="F667" s="1111"/>
      <c r="G667" s="836"/>
      <c r="H667" s="836"/>
    </row>
    <row r="668" spans="1:8">
      <c r="A668" s="890"/>
      <c r="B668" s="865" t="s">
        <v>1074</v>
      </c>
      <c r="C668" s="868" t="s">
        <v>113</v>
      </c>
      <c r="D668" s="869">
        <v>1</v>
      </c>
      <c r="E668" s="1112">
        <v>0</v>
      </c>
      <c r="F668" s="1087">
        <f>D668*E668</f>
        <v>0</v>
      </c>
      <c r="G668" s="836"/>
      <c r="H668" s="836"/>
    </row>
    <row r="669" spans="1:8" ht="12" customHeight="1">
      <c r="A669" s="379"/>
      <c r="B669" s="350"/>
      <c r="C669" s="363"/>
      <c r="E669" s="1066"/>
      <c r="F669" s="1067"/>
      <c r="G669" s="836"/>
      <c r="H669" s="836"/>
    </row>
    <row r="670" spans="1:8" ht="12" customHeight="1">
      <c r="A670" s="360" t="s">
        <v>1112</v>
      </c>
      <c r="B670" s="326" t="s">
        <v>1756</v>
      </c>
      <c r="C670" s="363"/>
      <c r="E670" s="1066"/>
      <c r="F670" s="1067"/>
      <c r="G670" s="836"/>
      <c r="H670" s="836"/>
    </row>
    <row r="671" spans="1:8" ht="12" customHeight="1">
      <c r="A671" s="360"/>
      <c r="B671" s="326"/>
      <c r="C671" s="363"/>
      <c r="E671" s="1066"/>
      <c r="F671" s="1067"/>
      <c r="G671" s="836"/>
      <c r="H671" s="836"/>
    </row>
    <row r="672" spans="1:8" ht="51">
      <c r="A672" s="362"/>
      <c r="B672" s="326" t="s">
        <v>1757</v>
      </c>
      <c r="C672" s="363"/>
      <c r="E672" s="1066"/>
      <c r="F672" s="1067"/>
      <c r="G672" s="836"/>
      <c r="H672" s="836"/>
    </row>
    <row r="673" spans="1:8">
      <c r="A673" s="362"/>
      <c r="B673" s="350"/>
      <c r="C673" s="363"/>
      <c r="E673" s="1066"/>
      <c r="F673" s="1067"/>
      <c r="G673" s="836"/>
      <c r="H673" s="836"/>
    </row>
    <row r="674" spans="1:8" ht="25.5">
      <c r="A674" s="362" t="s">
        <v>878</v>
      </c>
      <c r="B674" s="350" t="s">
        <v>1758</v>
      </c>
      <c r="C674" s="363"/>
      <c r="E674" s="1066"/>
      <c r="F674" s="1067"/>
      <c r="G674" s="836"/>
      <c r="H674" s="836"/>
    </row>
    <row r="675" spans="1:8" ht="76.5">
      <c r="A675" s="874"/>
      <c r="B675" s="871" t="s">
        <v>1759</v>
      </c>
      <c r="C675" s="900"/>
      <c r="D675" s="873"/>
      <c r="E675" s="1089"/>
      <c r="F675" s="1095"/>
      <c r="G675" s="836"/>
      <c r="H675" s="836"/>
    </row>
    <row r="676" spans="1:8" ht="102">
      <c r="A676" s="902"/>
      <c r="B676" s="903" t="s">
        <v>1760</v>
      </c>
      <c r="C676" s="872"/>
      <c r="D676" s="873"/>
      <c r="E676" s="1113"/>
      <c r="F676" s="1114"/>
      <c r="G676" s="836"/>
      <c r="H676" s="836"/>
    </row>
    <row r="677" spans="1:8" ht="66.75" customHeight="1">
      <c r="A677" s="870"/>
      <c r="B677" s="903" t="s">
        <v>1761</v>
      </c>
      <c r="C677" s="872"/>
      <c r="D677" s="873"/>
      <c r="E677" s="1113"/>
      <c r="F677" s="1114"/>
      <c r="G677" s="836"/>
      <c r="H677" s="836"/>
    </row>
    <row r="678" spans="1:8" ht="12" customHeight="1">
      <c r="A678" s="874"/>
      <c r="B678" s="871" t="s">
        <v>1762</v>
      </c>
      <c r="C678" s="900"/>
      <c r="D678" s="873"/>
      <c r="E678" s="1089"/>
      <c r="F678" s="1095"/>
      <c r="G678" s="836"/>
      <c r="H678" s="836"/>
    </row>
    <row r="679" spans="1:8" ht="12" customHeight="1">
      <c r="A679" s="901"/>
      <c r="B679" s="871" t="s">
        <v>880</v>
      </c>
      <c r="C679" s="900" t="s">
        <v>113</v>
      </c>
      <c r="D679" s="873">
        <v>1</v>
      </c>
      <c r="E679" s="1089">
        <v>0</v>
      </c>
      <c r="F679" s="1095">
        <f>D679*E679</f>
        <v>0</v>
      </c>
      <c r="G679" s="836"/>
      <c r="H679" s="836"/>
    </row>
    <row r="680" spans="1:8" ht="12" customHeight="1">
      <c r="A680" s="362"/>
      <c r="B680" s="350"/>
      <c r="C680" s="363"/>
      <c r="E680" s="1066"/>
      <c r="F680" s="1067"/>
      <c r="G680" s="836"/>
      <c r="H680" s="836"/>
    </row>
    <row r="681" spans="1:8" ht="38.25">
      <c r="A681" s="870" t="s">
        <v>878</v>
      </c>
      <c r="B681" s="871" t="s">
        <v>1763</v>
      </c>
      <c r="C681" s="872"/>
      <c r="D681" s="873"/>
      <c r="E681" s="1115"/>
      <c r="F681" s="1095"/>
      <c r="G681" s="836"/>
      <c r="H681" s="836"/>
    </row>
    <row r="682" spans="1:8">
      <c r="A682" s="870"/>
      <c r="B682" s="871" t="s">
        <v>884</v>
      </c>
      <c r="C682" s="872" t="s">
        <v>225</v>
      </c>
      <c r="D682" s="873">
        <v>4</v>
      </c>
      <c r="E682" s="1115">
        <v>0</v>
      </c>
      <c r="F682" s="1095">
        <f>D682*E682</f>
        <v>0</v>
      </c>
      <c r="G682" s="836"/>
      <c r="H682" s="836"/>
    </row>
    <row r="683" spans="1:8">
      <c r="A683" s="349"/>
      <c r="B683" s="350"/>
      <c r="E683" s="1116"/>
      <c r="F683" s="1067"/>
      <c r="G683" s="836"/>
      <c r="H683" s="836"/>
    </row>
    <row r="684" spans="1:8" ht="38.25">
      <c r="A684" s="870" t="s">
        <v>878</v>
      </c>
      <c r="B684" s="871" t="s">
        <v>1764</v>
      </c>
      <c r="C684" s="872"/>
      <c r="D684" s="873"/>
      <c r="E684" s="1115"/>
      <c r="F684" s="1095"/>
      <c r="G684" s="836"/>
      <c r="H684" s="836"/>
    </row>
    <row r="685" spans="1:8">
      <c r="A685" s="870"/>
      <c r="B685" s="871" t="s">
        <v>884</v>
      </c>
      <c r="C685" s="872" t="s">
        <v>225</v>
      </c>
      <c r="D685" s="873">
        <v>3</v>
      </c>
      <c r="E685" s="1115">
        <v>0</v>
      </c>
      <c r="F685" s="1095">
        <f>D685*E685</f>
        <v>0</v>
      </c>
      <c r="G685" s="836"/>
      <c r="H685" s="836"/>
    </row>
    <row r="686" spans="1:8">
      <c r="A686" s="349"/>
      <c r="B686" s="350"/>
      <c r="E686" s="1116"/>
      <c r="F686" s="1067"/>
      <c r="G686" s="836"/>
      <c r="H686" s="836"/>
    </row>
    <row r="687" spans="1:8" ht="51">
      <c r="A687" s="362"/>
      <c r="B687" s="326" t="s">
        <v>1765</v>
      </c>
      <c r="C687" s="363"/>
      <c r="E687" s="1066"/>
      <c r="F687" s="1067"/>
      <c r="G687" s="836"/>
      <c r="H687" s="836"/>
    </row>
    <row r="688" spans="1:8">
      <c r="A688" s="349"/>
      <c r="B688" s="350"/>
      <c r="E688" s="1116"/>
      <c r="F688" s="1067"/>
      <c r="G688" s="836"/>
      <c r="H688" s="836"/>
    </row>
    <row r="689" spans="1:8">
      <c r="A689" s="360" t="s">
        <v>1766</v>
      </c>
      <c r="B689" s="326" t="s">
        <v>900</v>
      </c>
      <c r="C689" s="363"/>
      <c r="E689" s="1066"/>
      <c r="F689" s="1067"/>
      <c r="G689" s="836"/>
      <c r="H689" s="836"/>
    </row>
    <row r="690" spans="1:8">
      <c r="A690" s="360"/>
      <c r="B690" s="326"/>
      <c r="C690" s="363"/>
      <c r="E690" s="1066"/>
      <c r="F690" s="1067"/>
      <c r="G690" s="836"/>
      <c r="H690" s="836"/>
    </row>
    <row r="691" spans="1:8" ht="25.5">
      <c r="A691" s="904" t="s">
        <v>878</v>
      </c>
      <c r="B691" s="905" t="s">
        <v>1113</v>
      </c>
      <c r="C691" s="906"/>
      <c r="D691" s="825"/>
      <c r="E691" s="1057"/>
      <c r="F691" s="1041"/>
      <c r="G691" s="836"/>
      <c r="H691" s="836"/>
    </row>
    <row r="692" spans="1:8">
      <c r="A692" s="904"/>
      <c r="B692" s="905" t="s">
        <v>880</v>
      </c>
      <c r="C692" s="907" t="s">
        <v>113</v>
      </c>
      <c r="D692" s="825">
        <v>1</v>
      </c>
      <c r="E692" s="1058">
        <v>0</v>
      </c>
      <c r="F692" s="1041">
        <f>D692*E692</f>
        <v>0</v>
      </c>
      <c r="G692" s="836"/>
      <c r="H692" s="836"/>
    </row>
    <row r="693" spans="1:8">
      <c r="A693" s="381"/>
      <c r="B693" s="369"/>
      <c r="C693" s="366"/>
      <c r="E693" s="1066"/>
      <c r="F693" s="1067"/>
      <c r="G693" s="836"/>
      <c r="H693" s="836"/>
    </row>
    <row r="694" spans="1:8" ht="25.5">
      <c r="A694" s="908" t="s">
        <v>878</v>
      </c>
      <c r="B694" s="909" t="s">
        <v>1767</v>
      </c>
      <c r="C694" s="910"/>
      <c r="D694" s="850"/>
      <c r="E694" s="1077"/>
      <c r="F694" s="1075"/>
      <c r="G694" s="836"/>
      <c r="H694" s="836"/>
    </row>
    <row r="695" spans="1:8">
      <c r="A695" s="908"/>
      <c r="B695" s="909" t="s">
        <v>880</v>
      </c>
      <c r="C695" s="910" t="s">
        <v>113</v>
      </c>
      <c r="D695" s="850">
        <v>1</v>
      </c>
      <c r="E695" s="1077">
        <v>0</v>
      </c>
      <c r="F695" s="1075">
        <f>D695*E695</f>
        <v>0</v>
      </c>
      <c r="G695" s="836"/>
      <c r="H695" s="836"/>
    </row>
    <row r="696" spans="1:8">
      <c r="A696" s="381"/>
      <c r="B696" s="369"/>
      <c r="C696" s="366"/>
      <c r="E696" s="1066"/>
      <c r="F696" s="1067"/>
      <c r="G696" s="836"/>
      <c r="H696" s="836"/>
    </row>
    <row r="697" spans="1:8" ht="25.5">
      <c r="A697" s="381" t="s">
        <v>878</v>
      </c>
      <c r="B697" s="369" t="s">
        <v>1114</v>
      </c>
      <c r="C697" s="364"/>
      <c r="E697" s="1091"/>
      <c r="F697" s="1067"/>
      <c r="G697" s="836"/>
      <c r="H697" s="836"/>
    </row>
    <row r="698" spans="1:8">
      <c r="A698" s="381"/>
      <c r="B698" s="369" t="s">
        <v>880</v>
      </c>
      <c r="C698" s="366" t="s">
        <v>113</v>
      </c>
      <c r="D698" s="347">
        <v>1</v>
      </c>
      <c r="E698" s="1066">
        <v>0</v>
      </c>
      <c r="F698" s="1067">
        <f>D698*E698*0.9</f>
        <v>0</v>
      </c>
      <c r="G698" s="836"/>
      <c r="H698" s="836"/>
    </row>
    <row r="699" spans="1:8">
      <c r="A699" s="911"/>
      <c r="B699" s="912"/>
      <c r="C699" s="913"/>
      <c r="D699" s="873"/>
      <c r="E699" s="1089"/>
      <c r="F699" s="1095">
        <f>D698*E698*0.1</f>
        <v>0</v>
      </c>
      <c r="G699" s="836"/>
      <c r="H699" s="836"/>
    </row>
    <row r="700" spans="1:8">
      <c r="A700" s="381"/>
      <c r="B700" s="369"/>
      <c r="C700" s="366"/>
      <c r="E700" s="1066"/>
      <c r="F700" s="1067"/>
      <c r="G700" s="836"/>
      <c r="H700" s="836"/>
    </row>
    <row r="701" spans="1:8" ht="38.25">
      <c r="A701" s="381" t="s">
        <v>878</v>
      </c>
      <c r="B701" s="369" t="s">
        <v>1115</v>
      </c>
      <c r="C701" s="366"/>
      <c r="E701" s="1066"/>
      <c r="F701" s="1067"/>
      <c r="G701" s="836"/>
      <c r="H701" s="836"/>
    </row>
    <row r="702" spans="1:8">
      <c r="A702" s="381"/>
      <c r="B702" s="369" t="s">
        <v>880</v>
      </c>
      <c r="C702" s="366" t="s">
        <v>113</v>
      </c>
      <c r="D702" s="347">
        <v>1</v>
      </c>
      <c r="E702" s="1066">
        <v>0</v>
      </c>
      <c r="F702" s="1067">
        <f>D702*E702</f>
        <v>0</v>
      </c>
      <c r="G702" s="836"/>
      <c r="H702" s="836"/>
    </row>
    <row r="703" spans="1:8">
      <c r="A703" s="381"/>
      <c r="B703" s="369"/>
      <c r="C703" s="366"/>
      <c r="E703" s="1066"/>
      <c r="F703" s="1067"/>
      <c r="G703" s="836"/>
      <c r="H703" s="836"/>
    </row>
    <row r="704" spans="1:8" ht="56.25" customHeight="1">
      <c r="A704" s="381" t="s">
        <v>878</v>
      </c>
      <c r="B704" s="350" t="s">
        <v>1116</v>
      </c>
      <c r="C704" s="364"/>
      <c r="D704" s="382"/>
      <c r="E704" s="1091"/>
      <c r="G704" s="836"/>
      <c r="H704" s="836"/>
    </row>
    <row r="705" spans="1:8">
      <c r="A705" s="360"/>
      <c r="B705" s="350" t="s">
        <v>1117</v>
      </c>
      <c r="C705" s="346" t="s">
        <v>113</v>
      </c>
      <c r="D705" s="351">
        <v>1</v>
      </c>
      <c r="E705" s="1066">
        <v>0</v>
      </c>
      <c r="F705" s="1117">
        <f t="shared" ref="F705" si="2">D705*E705</f>
        <v>0</v>
      </c>
      <c r="G705" s="836"/>
      <c r="H705" s="836"/>
    </row>
    <row r="706" spans="1:8" ht="16.5">
      <c r="A706" s="383"/>
      <c r="B706" s="384"/>
      <c r="C706" s="366"/>
      <c r="E706" s="1118"/>
      <c r="F706" s="1067"/>
      <c r="G706" s="836"/>
      <c r="H706" s="836"/>
    </row>
    <row r="707" spans="1:8" ht="16.5">
      <c r="A707" s="832"/>
      <c r="B707" s="833" t="s">
        <v>1118</v>
      </c>
      <c r="C707" s="834"/>
      <c r="D707" s="834"/>
      <c r="E707" s="1119"/>
      <c r="F707" s="1119">
        <f>SUM(F11:F706)</f>
        <v>0</v>
      </c>
      <c r="G707" s="839"/>
      <c r="H707" s="839"/>
    </row>
    <row r="711" spans="1:8" ht="66.75" customHeight="1"/>
    <row r="740" spans="1:8" s="386" customFormat="1">
      <c r="A740" s="385"/>
      <c r="B740" s="374"/>
      <c r="C740" s="346"/>
      <c r="D740" s="347"/>
      <c r="E740" s="1120"/>
      <c r="F740" s="1117"/>
      <c r="G740" s="838"/>
      <c r="H740" s="838"/>
    </row>
    <row r="741" spans="1:8" s="386" customFormat="1">
      <c r="A741" s="385"/>
      <c r="B741" s="374"/>
      <c r="C741" s="346"/>
      <c r="D741" s="347"/>
      <c r="E741" s="1120"/>
      <c r="F741" s="1117"/>
      <c r="G741" s="838"/>
      <c r="H741" s="838"/>
    </row>
    <row r="742" spans="1:8" s="386" customFormat="1">
      <c r="A742" s="385"/>
      <c r="B742" s="374"/>
      <c r="C742" s="346"/>
      <c r="D742" s="347"/>
      <c r="E742" s="1120"/>
      <c r="F742" s="1117"/>
      <c r="G742" s="838"/>
      <c r="H742" s="838"/>
    </row>
    <row r="743" spans="1:8" s="386" customFormat="1">
      <c r="A743" s="385"/>
      <c r="B743" s="374"/>
      <c r="C743" s="346"/>
      <c r="D743" s="347"/>
      <c r="E743" s="1120"/>
      <c r="F743" s="1117"/>
      <c r="G743" s="838"/>
      <c r="H743" s="838"/>
    </row>
    <row r="744" spans="1:8" s="386" customFormat="1">
      <c r="A744" s="385"/>
      <c r="B744" s="374"/>
      <c r="C744" s="346"/>
      <c r="D744" s="347"/>
      <c r="E744" s="1120"/>
      <c r="F744" s="1117"/>
      <c r="G744" s="838"/>
      <c r="H744" s="838"/>
    </row>
    <row r="745" spans="1:8" s="386" customFormat="1">
      <c r="A745" s="385"/>
      <c r="B745" s="374"/>
      <c r="C745" s="346"/>
      <c r="D745" s="347"/>
      <c r="E745" s="1120"/>
      <c r="F745" s="1117"/>
      <c r="G745" s="838"/>
      <c r="H745" s="838"/>
    </row>
    <row r="746" spans="1:8" s="386" customFormat="1">
      <c r="A746" s="385"/>
      <c r="B746" s="374"/>
      <c r="C746" s="346"/>
      <c r="D746" s="347"/>
      <c r="E746" s="1120"/>
      <c r="F746" s="1117"/>
      <c r="G746" s="838"/>
      <c r="H746" s="838"/>
    </row>
    <row r="747" spans="1:8" s="386" customFormat="1">
      <c r="A747" s="385"/>
      <c r="B747" s="374"/>
      <c r="C747" s="346"/>
      <c r="D747" s="347"/>
      <c r="E747" s="1120"/>
      <c r="F747" s="1117"/>
      <c r="G747" s="838"/>
      <c r="H747" s="838"/>
    </row>
    <row r="748" spans="1:8" s="386" customFormat="1">
      <c r="A748" s="385"/>
      <c r="B748" s="374"/>
      <c r="C748" s="346"/>
      <c r="D748" s="347"/>
      <c r="E748" s="1120"/>
      <c r="F748" s="1117"/>
      <c r="G748" s="838"/>
      <c r="H748" s="838"/>
    </row>
    <row r="749" spans="1:8" s="386" customFormat="1">
      <c r="A749" s="385"/>
      <c r="B749" s="374"/>
      <c r="C749" s="346"/>
      <c r="D749" s="347"/>
      <c r="E749" s="1120"/>
      <c r="F749" s="1117"/>
      <c r="G749" s="838"/>
      <c r="H749" s="838"/>
    </row>
    <row r="750" spans="1:8" s="386" customFormat="1">
      <c r="A750" s="385"/>
      <c r="B750" s="374"/>
      <c r="C750" s="346"/>
      <c r="D750" s="347"/>
      <c r="E750" s="1120"/>
      <c r="F750" s="1117"/>
      <c r="G750" s="838"/>
      <c r="H750" s="838"/>
    </row>
    <row r="751" spans="1:8" s="386" customFormat="1">
      <c r="A751" s="385"/>
      <c r="B751" s="374"/>
      <c r="C751" s="346"/>
      <c r="D751" s="347"/>
      <c r="E751" s="1120"/>
      <c r="F751" s="1117"/>
      <c r="G751" s="838"/>
      <c r="H751" s="838"/>
    </row>
    <row r="752" spans="1:8" s="386" customFormat="1">
      <c r="A752" s="385"/>
      <c r="B752" s="374"/>
      <c r="C752" s="346"/>
      <c r="D752" s="347"/>
      <c r="E752" s="1120"/>
      <c r="F752" s="1117"/>
      <c r="G752" s="838"/>
      <c r="H752" s="838"/>
    </row>
    <row r="753" spans="1:8" s="386" customFormat="1">
      <c r="A753" s="385"/>
      <c r="B753" s="374"/>
      <c r="C753" s="346"/>
      <c r="D753" s="347"/>
      <c r="E753" s="1120"/>
      <c r="F753" s="1117"/>
      <c r="G753" s="838"/>
      <c r="H753" s="838"/>
    </row>
    <row r="754" spans="1:8" s="386" customFormat="1">
      <c r="A754" s="385"/>
      <c r="B754" s="374"/>
      <c r="C754" s="346"/>
      <c r="D754" s="347"/>
      <c r="E754" s="1120"/>
      <c r="F754" s="1117"/>
      <c r="G754" s="838"/>
      <c r="H754" s="838"/>
    </row>
    <row r="755" spans="1:8" s="386" customFormat="1">
      <c r="A755" s="385"/>
      <c r="B755" s="374"/>
      <c r="C755" s="346"/>
      <c r="D755" s="347"/>
      <c r="E755" s="1120"/>
      <c r="F755" s="1117"/>
      <c r="G755" s="838"/>
      <c r="H755" s="838"/>
    </row>
    <row r="756" spans="1:8" s="386" customFormat="1">
      <c r="A756" s="385"/>
      <c r="B756" s="374"/>
      <c r="C756" s="346"/>
      <c r="D756" s="347"/>
      <c r="E756" s="1120"/>
      <c r="F756" s="1117"/>
      <c r="G756" s="838"/>
      <c r="H756" s="838"/>
    </row>
    <row r="757" spans="1:8" s="386" customFormat="1">
      <c r="A757" s="385"/>
      <c r="B757" s="374"/>
      <c r="C757" s="346"/>
      <c r="D757" s="347"/>
      <c r="E757" s="1120"/>
      <c r="F757" s="1117"/>
      <c r="G757" s="838"/>
      <c r="H757" s="838"/>
    </row>
    <row r="758" spans="1:8" s="386" customFormat="1">
      <c r="A758" s="385"/>
      <c r="B758" s="374"/>
      <c r="C758" s="346"/>
      <c r="D758" s="347"/>
      <c r="E758" s="1120"/>
      <c r="F758" s="1117"/>
      <c r="G758" s="838"/>
      <c r="H758" s="838"/>
    </row>
    <row r="759" spans="1:8" s="386" customFormat="1">
      <c r="A759" s="385"/>
      <c r="B759" s="374"/>
      <c r="C759" s="346"/>
      <c r="D759" s="347"/>
      <c r="E759" s="1120"/>
      <c r="F759" s="1117"/>
      <c r="G759" s="838"/>
      <c r="H759" s="838"/>
    </row>
    <row r="760" spans="1:8" s="386" customFormat="1">
      <c r="A760" s="385"/>
      <c r="B760" s="374"/>
      <c r="C760" s="346"/>
      <c r="D760" s="347"/>
      <c r="E760" s="1120"/>
      <c r="F760" s="1117"/>
      <c r="G760" s="838"/>
      <c r="H760" s="838"/>
    </row>
    <row r="761" spans="1:8" s="386" customFormat="1">
      <c r="A761" s="385"/>
      <c r="B761" s="374"/>
      <c r="C761" s="346"/>
      <c r="D761" s="347"/>
      <c r="E761" s="1120"/>
      <c r="F761" s="1117"/>
      <c r="G761" s="838"/>
      <c r="H761" s="838"/>
    </row>
    <row r="762" spans="1:8" s="386" customFormat="1">
      <c r="A762" s="385"/>
      <c r="B762" s="374"/>
      <c r="C762" s="346"/>
      <c r="D762" s="347"/>
      <c r="E762" s="1120"/>
      <c r="F762" s="1117"/>
      <c r="G762" s="838"/>
      <c r="H762" s="838"/>
    </row>
    <row r="763" spans="1:8" s="386" customFormat="1">
      <c r="A763" s="385"/>
      <c r="B763" s="374"/>
      <c r="C763" s="346"/>
      <c r="D763" s="347"/>
      <c r="E763" s="1120"/>
      <c r="F763" s="1117"/>
      <c r="G763" s="838"/>
      <c r="H763" s="838"/>
    </row>
    <row r="764" spans="1:8" s="386" customFormat="1">
      <c r="A764" s="385"/>
      <c r="B764" s="374"/>
      <c r="C764" s="346"/>
      <c r="D764" s="347"/>
      <c r="E764" s="1120"/>
      <c r="F764" s="1117"/>
      <c r="G764" s="838"/>
      <c r="H764" s="838"/>
    </row>
    <row r="765" spans="1:8" s="386" customFormat="1">
      <c r="A765" s="385"/>
      <c r="B765" s="374"/>
      <c r="C765" s="346"/>
      <c r="D765" s="347"/>
      <c r="E765" s="1120"/>
      <c r="F765" s="1117"/>
      <c r="G765" s="838"/>
      <c r="H765" s="838"/>
    </row>
    <row r="766" spans="1:8" s="386" customFormat="1">
      <c r="A766" s="385"/>
      <c r="B766" s="374"/>
      <c r="C766" s="346"/>
      <c r="D766" s="347"/>
      <c r="E766" s="1120"/>
      <c r="F766" s="1117"/>
      <c r="G766" s="838"/>
      <c r="H766" s="838"/>
    </row>
    <row r="767" spans="1:8" s="386" customFormat="1">
      <c r="A767" s="385"/>
      <c r="B767" s="374"/>
      <c r="C767" s="346"/>
      <c r="D767" s="347"/>
      <c r="E767" s="1120"/>
      <c r="F767" s="1117"/>
      <c r="G767" s="838"/>
      <c r="H767" s="838"/>
    </row>
    <row r="768" spans="1:8" s="386" customFormat="1">
      <c r="A768" s="385"/>
      <c r="B768" s="374"/>
      <c r="C768" s="346"/>
      <c r="D768" s="347"/>
      <c r="E768" s="1120"/>
      <c r="F768" s="1117"/>
      <c r="G768" s="838"/>
      <c r="H768" s="838"/>
    </row>
    <row r="769" spans="1:8" s="386" customFormat="1">
      <c r="A769" s="385"/>
      <c r="B769" s="374"/>
      <c r="C769" s="346"/>
      <c r="D769" s="347"/>
      <c r="E769" s="1120"/>
      <c r="F769" s="1117"/>
      <c r="G769" s="838"/>
      <c r="H769" s="838"/>
    </row>
    <row r="770" spans="1:8" s="386" customFormat="1">
      <c r="A770" s="385"/>
      <c r="B770" s="374"/>
      <c r="C770" s="346"/>
      <c r="D770" s="347"/>
      <c r="E770" s="1120"/>
      <c r="F770" s="1117"/>
      <c r="G770" s="838"/>
      <c r="H770" s="838"/>
    </row>
    <row r="771" spans="1:8" s="386" customFormat="1">
      <c r="A771" s="385"/>
      <c r="B771" s="374"/>
      <c r="C771" s="346"/>
      <c r="D771" s="347"/>
      <c r="E771" s="1120"/>
      <c r="F771" s="1117"/>
      <c r="G771" s="838"/>
      <c r="H771" s="838"/>
    </row>
    <row r="772" spans="1:8" s="386" customFormat="1">
      <c r="A772" s="385"/>
      <c r="B772" s="374"/>
      <c r="C772" s="346"/>
      <c r="D772" s="347"/>
      <c r="E772" s="1120"/>
      <c r="F772" s="1117"/>
      <c r="G772" s="838"/>
      <c r="H772" s="838"/>
    </row>
    <row r="773" spans="1:8" s="386" customFormat="1">
      <c r="A773" s="385"/>
      <c r="B773" s="374"/>
      <c r="C773" s="346"/>
      <c r="D773" s="347"/>
      <c r="E773" s="1120"/>
      <c r="F773" s="1117"/>
      <c r="G773" s="838"/>
      <c r="H773" s="838"/>
    </row>
    <row r="774" spans="1:8" s="386" customFormat="1">
      <c r="A774" s="385"/>
      <c r="B774" s="374"/>
      <c r="C774" s="346"/>
      <c r="D774" s="347"/>
      <c r="E774" s="1120"/>
      <c r="F774" s="1117"/>
      <c r="G774" s="838"/>
      <c r="H774" s="838"/>
    </row>
    <row r="775" spans="1:8" s="386" customFormat="1">
      <c r="A775" s="385"/>
      <c r="B775" s="374"/>
      <c r="C775" s="346"/>
      <c r="D775" s="347"/>
      <c r="E775" s="1120"/>
      <c r="F775" s="1117"/>
      <c r="G775" s="838"/>
      <c r="H775" s="838"/>
    </row>
    <row r="776" spans="1:8" s="386" customFormat="1">
      <c r="A776" s="385"/>
      <c r="B776" s="374"/>
      <c r="C776" s="346"/>
      <c r="D776" s="347"/>
      <c r="E776" s="1120"/>
      <c r="F776" s="1117"/>
      <c r="G776" s="838"/>
      <c r="H776" s="838"/>
    </row>
    <row r="777" spans="1:8" s="386" customFormat="1">
      <c r="A777" s="385"/>
      <c r="B777" s="374"/>
      <c r="C777" s="346"/>
      <c r="D777" s="347"/>
      <c r="E777" s="1120"/>
      <c r="F777" s="1117"/>
      <c r="G777" s="838"/>
      <c r="H777" s="838"/>
    </row>
    <row r="778" spans="1:8" s="386" customFormat="1">
      <c r="A778" s="385"/>
      <c r="B778" s="374"/>
      <c r="C778" s="346"/>
      <c r="D778" s="347"/>
      <c r="E778" s="1120"/>
      <c r="F778" s="1117"/>
      <c r="G778" s="838"/>
      <c r="H778" s="838"/>
    </row>
    <row r="779" spans="1:8" s="386" customFormat="1">
      <c r="A779" s="385"/>
      <c r="B779" s="374"/>
      <c r="C779" s="346"/>
      <c r="D779" s="347"/>
      <c r="E779" s="1120"/>
      <c r="F779" s="1117"/>
      <c r="G779" s="838"/>
      <c r="H779" s="838"/>
    </row>
    <row r="780" spans="1:8" s="386" customFormat="1">
      <c r="A780" s="385"/>
      <c r="B780" s="374"/>
      <c r="C780" s="346"/>
      <c r="D780" s="347"/>
      <c r="E780" s="1120"/>
      <c r="F780" s="1117"/>
      <c r="G780" s="838"/>
      <c r="H780" s="838"/>
    </row>
    <row r="781" spans="1:8" s="386" customFormat="1">
      <c r="A781" s="385"/>
      <c r="B781" s="374"/>
      <c r="C781" s="346"/>
      <c r="D781" s="347"/>
      <c r="E781" s="1120"/>
      <c r="F781" s="1117"/>
      <c r="G781" s="838"/>
      <c r="H781" s="838"/>
    </row>
    <row r="782" spans="1:8" s="386" customFormat="1">
      <c r="A782" s="385"/>
      <c r="B782" s="374"/>
      <c r="C782" s="346"/>
      <c r="D782" s="347"/>
      <c r="E782" s="1120"/>
      <c r="F782" s="1117"/>
      <c r="G782" s="838"/>
      <c r="H782" s="838"/>
    </row>
    <row r="783" spans="1:8" s="386" customFormat="1">
      <c r="A783" s="385"/>
      <c r="B783" s="374"/>
      <c r="C783" s="346"/>
      <c r="D783" s="347"/>
      <c r="E783" s="1120"/>
      <c r="F783" s="1117"/>
      <c r="G783" s="838"/>
      <c r="H783" s="838"/>
    </row>
    <row r="784" spans="1:8" s="386" customFormat="1">
      <c r="A784" s="385"/>
      <c r="B784" s="374"/>
      <c r="C784" s="346"/>
      <c r="D784" s="347"/>
      <c r="E784" s="1120"/>
      <c r="F784" s="1117"/>
      <c r="G784" s="838"/>
      <c r="H784" s="838"/>
    </row>
    <row r="785" spans="1:8" s="386" customFormat="1">
      <c r="A785" s="385"/>
      <c r="B785" s="374"/>
      <c r="C785" s="346"/>
      <c r="D785" s="347"/>
      <c r="E785" s="1120"/>
      <c r="F785" s="1117"/>
      <c r="G785" s="838"/>
      <c r="H785" s="838"/>
    </row>
    <row r="786" spans="1:8" s="386" customFormat="1">
      <c r="A786" s="385"/>
      <c r="B786" s="374"/>
      <c r="C786" s="346"/>
      <c r="D786" s="347"/>
      <c r="E786" s="1120"/>
      <c r="F786" s="1117"/>
      <c r="G786" s="838"/>
      <c r="H786" s="838"/>
    </row>
    <row r="787" spans="1:8" s="386" customFormat="1">
      <c r="A787" s="385"/>
      <c r="B787" s="374"/>
      <c r="C787" s="346"/>
      <c r="D787" s="347"/>
      <c r="E787" s="1120"/>
      <c r="F787" s="1117"/>
      <c r="G787" s="838"/>
      <c r="H787" s="838"/>
    </row>
    <row r="788" spans="1:8" s="386" customFormat="1">
      <c r="A788" s="385"/>
      <c r="B788" s="374"/>
      <c r="C788" s="346"/>
      <c r="D788" s="347"/>
      <c r="E788" s="1120"/>
      <c r="F788" s="1117"/>
      <c r="G788" s="838"/>
      <c r="H788" s="838"/>
    </row>
    <row r="789" spans="1:8" s="386" customFormat="1">
      <c r="A789" s="385"/>
      <c r="B789" s="374"/>
      <c r="C789" s="346"/>
      <c r="D789" s="347"/>
      <c r="E789" s="1120"/>
      <c r="F789" s="1117"/>
      <c r="G789" s="838"/>
      <c r="H789" s="838"/>
    </row>
    <row r="790" spans="1:8" s="386" customFormat="1">
      <c r="A790" s="385"/>
      <c r="B790" s="374"/>
      <c r="C790" s="346"/>
      <c r="D790" s="347"/>
      <c r="E790" s="1120"/>
      <c r="F790" s="1117"/>
      <c r="G790" s="838"/>
      <c r="H790" s="838"/>
    </row>
    <row r="791" spans="1:8" s="386" customFormat="1">
      <c r="A791" s="385"/>
      <c r="B791" s="374"/>
      <c r="C791" s="346"/>
      <c r="D791" s="347"/>
      <c r="E791" s="1120"/>
      <c r="F791" s="1117"/>
      <c r="G791" s="838"/>
      <c r="H791" s="838"/>
    </row>
    <row r="792" spans="1:8" s="386" customFormat="1">
      <c r="A792" s="385"/>
      <c r="B792" s="374"/>
      <c r="C792" s="346"/>
      <c r="D792" s="347"/>
      <c r="E792" s="1120"/>
      <c r="F792" s="1117"/>
      <c r="G792" s="838"/>
      <c r="H792" s="838"/>
    </row>
    <row r="793" spans="1:8" s="386" customFormat="1">
      <c r="A793" s="385"/>
      <c r="B793" s="374"/>
      <c r="C793" s="346"/>
      <c r="D793" s="347"/>
      <c r="E793" s="1120"/>
      <c r="F793" s="1117"/>
      <c r="G793" s="838"/>
      <c r="H793" s="838"/>
    </row>
    <row r="794" spans="1:8" s="386" customFormat="1">
      <c r="A794" s="385"/>
      <c r="B794" s="374"/>
      <c r="C794" s="346"/>
      <c r="D794" s="347"/>
      <c r="E794" s="1120"/>
      <c r="F794" s="1117"/>
      <c r="G794" s="838"/>
      <c r="H794" s="838"/>
    </row>
    <row r="795" spans="1:8" s="386" customFormat="1">
      <c r="A795" s="385"/>
      <c r="B795" s="374"/>
      <c r="C795" s="346"/>
      <c r="D795" s="347"/>
      <c r="E795" s="1120"/>
      <c r="F795" s="1117"/>
      <c r="G795" s="838"/>
      <c r="H795" s="838"/>
    </row>
    <row r="796" spans="1:8" s="386" customFormat="1">
      <c r="A796" s="385"/>
      <c r="B796" s="374"/>
      <c r="C796" s="346"/>
      <c r="D796" s="347"/>
      <c r="E796" s="1120"/>
      <c r="F796" s="1117"/>
      <c r="G796" s="838"/>
      <c r="H796" s="838"/>
    </row>
    <row r="797" spans="1:8" s="386" customFormat="1">
      <c r="A797" s="385"/>
      <c r="B797" s="374"/>
      <c r="C797" s="346"/>
      <c r="D797" s="347"/>
      <c r="E797" s="1120"/>
      <c r="F797" s="1117"/>
      <c r="G797" s="838"/>
      <c r="H797" s="838"/>
    </row>
    <row r="798" spans="1:8" s="386" customFormat="1">
      <c r="A798" s="385"/>
      <c r="B798" s="374"/>
      <c r="C798" s="346"/>
      <c r="D798" s="347"/>
      <c r="E798" s="1120"/>
      <c r="F798" s="1117"/>
      <c r="G798" s="838"/>
      <c r="H798" s="838"/>
    </row>
    <row r="799" spans="1:8" s="386" customFormat="1">
      <c r="A799" s="385"/>
      <c r="B799" s="374"/>
      <c r="C799" s="346"/>
      <c r="D799" s="347"/>
      <c r="E799" s="1120"/>
      <c r="F799" s="1117"/>
      <c r="G799" s="838"/>
      <c r="H799" s="838"/>
    </row>
    <row r="800" spans="1:8" s="386" customFormat="1">
      <c r="A800" s="385"/>
      <c r="B800" s="374"/>
      <c r="C800" s="346"/>
      <c r="D800" s="347"/>
      <c r="E800" s="1120"/>
      <c r="F800" s="1117"/>
      <c r="G800" s="838"/>
      <c r="H800" s="838"/>
    </row>
    <row r="801" spans="1:8" s="386" customFormat="1">
      <c r="A801" s="385"/>
      <c r="B801" s="374"/>
      <c r="C801" s="346"/>
      <c r="D801" s="347"/>
      <c r="E801" s="1120"/>
      <c r="F801" s="1117"/>
      <c r="G801" s="838"/>
      <c r="H801" s="838"/>
    </row>
    <row r="802" spans="1:8" s="386" customFormat="1">
      <c r="A802" s="385"/>
      <c r="B802" s="374"/>
      <c r="C802" s="346"/>
      <c r="D802" s="347"/>
      <c r="E802" s="1120"/>
      <c r="F802" s="1117"/>
      <c r="G802" s="838"/>
      <c r="H802" s="838"/>
    </row>
    <row r="803" spans="1:8" s="386" customFormat="1">
      <c r="A803" s="385"/>
      <c r="B803" s="374"/>
      <c r="C803" s="346"/>
      <c r="D803" s="347"/>
      <c r="E803" s="1120"/>
      <c r="F803" s="1117"/>
      <c r="G803" s="838"/>
      <c r="H803" s="838"/>
    </row>
    <row r="804" spans="1:8" s="386" customFormat="1">
      <c r="A804" s="385"/>
      <c r="B804" s="374"/>
      <c r="C804" s="346"/>
      <c r="D804" s="347"/>
      <c r="E804" s="1120"/>
      <c r="F804" s="1117"/>
      <c r="G804" s="838"/>
      <c r="H804" s="838"/>
    </row>
    <row r="805" spans="1:8" s="386" customFormat="1">
      <c r="A805" s="385"/>
      <c r="B805" s="374"/>
      <c r="C805" s="346"/>
      <c r="D805" s="347"/>
      <c r="E805" s="1120"/>
      <c r="F805" s="1117"/>
      <c r="G805" s="838"/>
      <c r="H805" s="838"/>
    </row>
    <row r="806" spans="1:8" s="386" customFormat="1">
      <c r="A806" s="385"/>
      <c r="B806" s="374"/>
      <c r="C806" s="346"/>
      <c r="D806" s="347"/>
      <c r="E806" s="1120"/>
      <c r="F806" s="1117"/>
      <c r="G806" s="838"/>
      <c r="H806" s="838"/>
    </row>
    <row r="807" spans="1:8" s="386" customFormat="1">
      <c r="A807" s="385"/>
      <c r="B807" s="374"/>
      <c r="C807" s="346"/>
      <c r="D807" s="347"/>
      <c r="E807" s="1120"/>
      <c r="F807" s="1117"/>
      <c r="G807" s="838"/>
      <c r="H807" s="838"/>
    </row>
  </sheetData>
  <pageMargins left="0.70866141732283472" right="0.70866141732283472" top="0.74803149606299213" bottom="0.74803149606299213" header="0.31496062992125984" footer="0.31496062992125984"/>
  <pageSetup paperSize="9" scale="73" orientation="portrait" r:id="rId1"/>
  <rowBreaks count="12" manualBreakCount="12">
    <brk id="38" max="9" man="1"/>
    <brk id="80" max="9" man="1"/>
    <brk id="233" max="9" man="1"/>
    <brk id="278" max="9" man="1"/>
    <brk id="340" max="9" man="1"/>
    <brk id="386" max="9" man="1"/>
    <brk id="421" max="9" man="1"/>
    <brk id="453" max="9" man="1"/>
    <brk id="545" max="9" man="1"/>
    <brk id="613" max="9" man="1"/>
    <brk id="669" max="9" man="1"/>
    <brk id="688" max="9" man="1"/>
  </rowBreaks>
  <colBreaks count="1" manualBreakCount="1">
    <brk id="6" max="694"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F75BB-FCFC-44B8-A4B5-4903F194E252}">
  <dimension ref="A2:J34"/>
  <sheetViews>
    <sheetView view="pageBreakPreview" zoomScale="130" zoomScaleNormal="100" zoomScaleSheetLayoutView="130" workbookViewId="0">
      <selection activeCell="E25" sqref="E25"/>
    </sheetView>
  </sheetViews>
  <sheetFormatPr defaultRowHeight="15"/>
  <cols>
    <col min="1" max="1" width="5.28515625" style="388" customWidth="1"/>
    <col min="2" max="2" width="45.7109375" style="419" customWidth="1"/>
    <col min="3" max="3" width="6.42578125" style="392" customWidth="1"/>
    <col min="4" max="4" width="11.7109375" style="393" customWidth="1"/>
    <col min="5" max="5" width="13.85546875" style="457" customWidth="1"/>
    <col min="6" max="6" width="13.140625" style="390" customWidth="1"/>
    <col min="7" max="7" width="9.140625" style="189" hidden="1" customWidth="1"/>
    <col min="8" max="8" width="33.28515625" style="189" hidden="1" customWidth="1"/>
    <col min="9" max="9" width="17.42578125" style="189" hidden="1" customWidth="1"/>
    <col min="10" max="10" width="9.140625" style="189" hidden="1" customWidth="1"/>
    <col min="11" max="256" width="9.140625" style="189"/>
    <col min="257" max="257" width="5.28515625" style="189" customWidth="1"/>
    <col min="258" max="258" width="45.7109375" style="189" customWidth="1"/>
    <col min="259" max="259" width="6.42578125" style="189" customWidth="1"/>
    <col min="260" max="260" width="11.7109375" style="189" customWidth="1"/>
    <col min="261" max="261" width="13.85546875" style="189" customWidth="1"/>
    <col min="262" max="262" width="13.140625" style="189" customWidth="1"/>
    <col min="263" max="263" width="9.140625" style="189"/>
    <col min="264" max="264" width="12.85546875" style="189" customWidth="1"/>
    <col min="265" max="512" width="9.140625" style="189"/>
    <col min="513" max="513" width="5.28515625" style="189" customWidth="1"/>
    <col min="514" max="514" width="45.7109375" style="189" customWidth="1"/>
    <col min="515" max="515" width="6.42578125" style="189" customWidth="1"/>
    <col min="516" max="516" width="11.7109375" style="189" customWidth="1"/>
    <col min="517" max="517" width="13.85546875" style="189" customWidth="1"/>
    <col min="518" max="518" width="13.140625" style="189" customWidth="1"/>
    <col min="519" max="519" width="9.140625" style="189"/>
    <col min="520" max="520" width="12.85546875" style="189" customWidth="1"/>
    <col min="521" max="768" width="9.140625" style="189"/>
    <col min="769" max="769" width="5.28515625" style="189" customWidth="1"/>
    <col min="770" max="770" width="45.7109375" style="189" customWidth="1"/>
    <col min="771" max="771" width="6.42578125" style="189" customWidth="1"/>
    <col min="772" max="772" width="11.7109375" style="189" customWidth="1"/>
    <col min="773" max="773" width="13.85546875" style="189" customWidth="1"/>
    <col min="774" max="774" width="13.140625" style="189" customWidth="1"/>
    <col min="775" max="775" width="9.140625" style="189"/>
    <col min="776" max="776" width="12.85546875" style="189" customWidth="1"/>
    <col min="777" max="1024" width="9.140625" style="189"/>
    <col min="1025" max="1025" width="5.28515625" style="189" customWidth="1"/>
    <col min="1026" max="1026" width="45.7109375" style="189" customWidth="1"/>
    <col min="1027" max="1027" width="6.42578125" style="189" customWidth="1"/>
    <col min="1028" max="1028" width="11.7109375" style="189" customWidth="1"/>
    <col min="1029" max="1029" width="13.85546875" style="189" customWidth="1"/>
    <col min="1030" max="1030" width="13.140625" style="189" customWidth="1"/>
    <col min="1031" max="1031" width="9.140625" style="189"/>
    <col min="1032" max="1032" width="12.85546875" style="189" customWidth="1"/>
    <col min="1033" max="1280" width="9.140625" style="189"/>
    <col min="1281" max="1281" width="5.28515625" style="189" customWidth="1"/>
    <col min="1282" max="1282" width="45.7109375" style="189" customWidth="1"/>
    <col min="1283" max="1283" width="6.42578125" style="189" customWidth="1"/>
    <col min="1284" max="1284" width="11.7109375" style="189" customWidth="1"/>
    <col min="1285" max="1285" width="13.85546875" style="189" customWidth="1"/>
    <col min="1286" max="1286" width="13.140625" style="189" customWidth="1"/>
    <col min="1287" max="1287" width="9.140625" style="189"/>
    <col min="1288" max="1288" width="12.85546875" style="189" customWidth="1"/>
    <col min="1289" max="1536" width="9.140625" style="189"/>
    <col min="1537" max="1537" width="5.28515625" style="189" customWidth="1"/>
    <col min="1538" max="1538" width="45.7109375" style="189" customWidth="1"/>
    <col min="1539" max="1539" width="6.42578125" style="189" customWidth="1"/>
    <col min="1540" max="1540" width="11.7109375" style="189" customWidth="1"/>
    <col min="1541" max="1541" width="13.85546875" style="189" customWidth="1"/>
    <col min="1542" max="1542" width="13.140625" style="189" customWidth="1"/>
    <col min="1543" max="1543" width="9.140625" style="189"/>
    <col min="1544" max="1544" width="12.85546875" style="189" customWidth="1"/>
    <col min="1545" max="1792" width="9.140625" style="189"/>
    <col min="1793" max="1793" width="5.28515625" style="189" customWidth="1"/>
    <col min="1794" max="1794" width="45.7109375" style="189" customWidth="1"/>
    <col min="1795" max="1795" width="6.42578125" style="189" customWidth="1"/>
    <col min="1796" max="1796" width="11.7109375" style="189" customWidth="1"/>
    <col min="1797" max="1797" width="13.85546875" style="189" customWidth="1"/>
    <col min="1798" max="1798" width="13.140625" style="189" customWidth="1"/>
    <col min="1799" max="1799" width="9.140625" style="189"/>
    <col min="1800" max="1800" width="12.85546875" style="189" customWidth="1"/>
    <col min="1801" max="2048" width="9.140625" style="189"/>
    <col min="2049" max="2049" width="5.28515625" style="189" customWidth="1"/>
    <col min="2050" max="2050" width="45.7109375" style="189" customWidth="1"/>
    <col min="2051" max="2051" width="6.42578125" style="189" customWidth="1"/>
    <col min="2052" max="2052" width="11.7109375" style="189" customWidth="1"/>
    <col min="2053" max="2053" width="13.85546875" style="189" customWidth="1"/>
    <col min="2054" max="2054" width="13.140625" style="189" customWidth="1"/>
    <col min="2055" max="2055" width="9.140625" style="189"/>
    <col min="2056" max="2056" width="12.85546875" style="189" customWidth="1"/>
    <col min="2057" max="2304" width="9.140625" style="189"/>
    <col min="2305" max="2305" width="5.28515625" style="189" customWidth="1"/>
    <col min="2306" max="2306" width="45.7109375" style="189" customWidth="1"/>
    <col min="2307" max="2307" width="6.42578125" style="189" customWidth="1"/>
    <col min="2308" max="2308" width="11.7109375" style="189" customWidth="1"/>
    <col min="2309" max="2309" width="13.85546875" style="189" customWidth="1"/>
    <col min="2310" max="2310" width="13.140625" style="189" customWidth="1"/>
    <col min="2311" max="2311" width="9.140625" style="189"/>
    <col min="2312" max="2312" width="12.85546875" style="189" customWidth="1"/>
    <col min="2313" max="2560" width="9.140625" style="189"/>
    <col min="2561" max="2561" width="5.28515625" style="189" customWidth="1"/>
    <col min="2562" max="2562" width="45.7109375" style="189" customWidth="1"/>
    <col min="2563" max="2563" width="6.42578125" style="189" customWidth="1"/>
    <col min="2564" max="2564" width="11.7109375" style="189" customWidth="1"/>
    <col min="2565" max="2565" width="13.85546875" style="189" customWidth="1"/>
    <col min="2566" max="2566" width="13.140625" style="189" customWidth="1"/>
    <col min="2567" max="2567" width="9.140625" style="189"/>
    <col min="2568" max="2568" width="12.85546875" style="189" customWidth="1"/>
    <col min="2569" max="2816" width="9.140625" style="189"/>
    <col min="2817" max="2817" width="5.28515625" style="189" customWidth="1"/>
    <col min="2818" max="2818" width="45.7109375" style="189" customWidth="1"/>
    <col min="2819" max="2819" width="6.42578125" style="189" customWidth="1"/>
    <col min="2820" max="2820" width="11.7109375" style="189" customWidth="1"/>
    <col min="2821" max="2821" width="13.85546875" style="189" customWidth="1"/>
    <col min="2822" max="2822" width="13.140625" style="189" customWidth="1"/>
    <col min="2823" max="2823" width="9.140625" style="189"/>
    <col min="2824" max="2824" width="12.85546875" style="189" customWidth="1"/>
    <col min="2825" max="3072" width="9.140625" style="189"/>
    <col min="3073" max="3073" width="5.28515625" style="189" customWidth="1"/>
    <col min="3074" max="3074" width="45.7109375" style="189" customWidth="1"/>
    <col min="3075" max="3075" width="6.42578125" style="189" customWidth="1"/>
    <col min="3076" max="3076" width="11.7109375" style="189" customWidth="1"/>
    <col min="3077" max="3077" width="13.85546875" style="189" customWidth="1"/>
    <col min="3078" max="3078" width="13.140625" style="189" customWidth="1"/>
    <col min="3079" max="3079" width="9.140625" style="189"/>
    <col min="3080" max="3080" width="12.85546875" style="189" customWidth="1"/>
    <col min="3081" max="3328" width="9.140625" style="189"/>
    <col min="3329" max="3329" width="5.28515625" style="189" customWidth="1"/>
    <col min="3330" max="3330" width="45.7109375" style="189" customWidth="1"/>
    <col min="3331" max="3331" width="6.42578125" style="189" customWidth="1"/>
    <col min="3332" max="3332" width="11.7109375" style="189" customWidth="1"/>
    <col min="3333" max="3333" width="13.85546875" style="189" customWidth="1"/>
    <col min="3334" max="3334" width="13.140625" style="189" customWidth="1"/>
    <col min="3335" max="3335" width="9.140625" style="189"/>
    <col min="3336" max="3336" width="12.85546875" style="189" customWidth="1"/>
    <col min="3337" max="3584" width="9.140625" style="189"/>
    <col min="3585" max="3585" width="5.28515625" style="189" customWidth="1"/>
    <col min="3586" max="3586" width="45.7109375" style="189" customWidth="1"/>
    <col min="3587" max="3587" width="6.42578125" style="189" customWidth="1"/>
    <col min="3588" max="3588" width="11.7109375" style="189" customWidth="1"/>
    <col min="3589" max="3589" width="13.85546875" style="189" customWidth="1"/>
    <col min="3590" max="3590" width="13.140625" style="189" customWidth="1"/>
    <col min="3591" max="3591" width="9.140625" style="189"/>
    <col min="3592" max="3592" width="12.85546875" style="189" customWidth="1"/>
    <col min="3593" max="3840" width="9.140625" style="189"/>
    <col min="3841" max="3841" width="5.28515625" style="189" customWidth="1"/>
    <col min="3842" max="3842" width="45.7109375" style="189" customWidth="1"/>
    <col min="3843" max="3843" width="6.42578125" style="189" customWidth="1"/>
    <col min="3844" max="3844" width="11.7109375" style="189" customWidth="1"/>
    <col min="3845" max="3845" width="13.85546875" style="189" customWidth="1"/>
    <col min="3846" max="3846" width="13.140625" style="189" customWidth="1"/>
    <col min="3847" max="3847" width="9.140625" style="189"/>
    <col min="3848" max="3848" width="12.85546875" style="189" customWidth="1"/>
    <col min="3849" max="4096" width="9.140625" style="189"/>
    <col min="4097" max="4097" width="5.28515625" style="189" customWidth="1"/>
    <col min="4098" max="4098" width="45.7109375" style="189" customWidth="1"/>
    <col min="4099" max="4099" width="6.42578125" style="189" customWidth="1"/>
    <col min="4100" max="4100" width="11.7109375" style="189" customWidth="1"/>
    <col min="4101" max="4101" width="13.85546875" style="189" customWidth="1"/>
    <col min="4102" max="4102" width="13.140625" style="189" customWidth="1"/>
    <col min="4103" max="4103" width="9.140625" style="189"/>
    <col min="4104" max="4104" width="12.85546875" style="189" customWidth="1"/>
    <col min="4105" max="4352" width="9.140625" style="189"/>
    <col min="4353" max="4353" width="5.28515625" style="189" customWidth="1"/>
    <col min="4354" max="4354" width="45.7109375" style="189" customWidth="1"/>
    <col min="4355" max="4355" width="6.42578125" style="189" customWidth="1"/>
    <col min="4356" max="4356" width="11.7109375" style="189" customWidth="1"/>
    <col min="4357" max="4357" width="13.85546875" style="189" customWidth="1"/>
    <col min="4358" max="4358" width="13.140625" style="189" customWidth="1"/>
    <col min="4359" max="4359" width="9.140625" style="189"/>
    <col min="4360" max="4360" width="12.85546875" style="189" customWidth="1"/>
    <col min="4361" max="4608" width="9.140625" style="189"/>
    <col min="4609" max="4609" width="5.28515625" style="189" customWidth="1"/>
    <col min="4610" max="4610" width="45.7109375" style="189" customWidth="1"/>
    <col min="4611" max="4611" width="6.42578125" style="189" customWidth="1"/>
    <col min="4612" max="4612" width="11.7109375" style="189" customWidth="1"/>
    <col min="4613" max="4613" width="13.85546875" style="189" customWidth="1"/>
    <col min="4614" max="4614" width="13.140625" style="189" customWidth="1"/>
    <col min="4615" max="4615" width="9.140625" style="189"/>
    <col min="4616" max="4616" width="12.85546875" style="189" customWidth="1"/>
    <col min="4617" max="4864" width="9.140625" style="189"/>
    <col min="4865" max="4865" width="5.28515625" style="189" customWidth="1"/>
    <col min="4866" max="4866" width="45.7109375" style="189" customWidth="1"/>
    <col min="4867" max="4867" width="6.42578125" style="189" customWidth="1"/>
    <col min="4868" max="4868" width="11.7109375" style="189" customWidth="1"/>
    <col min="4869" max="4869" width="13.85546875" style="189" customWidth="1"/>
    <col min="4870" max="4870" width="13.140625" style="189" customWidth="1"/>
    <col min="4871" max="4871" width="9.140625" style="189"/>
    <col min="4872" max="4872" width="12.85546875" style="189" customWidth="1"/>
    <col min="4873" max="5120" width="9.140625" style="189"/>
    <col min="5121" max="5121" width="5.28515625" style="189" customWidth="1"/>
    <col min="5122" max="5122" width="45.7109375" style="189" customWidth="1"/>
    <col min="5123" max="5123" width="6.42578125" style="189" customWidth="1"/>
    <col min="5124" max="5124" width="11.7109375" style="189" customWidth="1"/>
    <col min="5125" max="5125" width="13.85546875" style="189" customWidth="1"/>
    <col min="5126" max="5126" width="13.140625" style="189" customWidth="1"/>
    <col min="5127" max="5127" width="9.140625" style="189"/>
    <col min="5128" max="5128" width="12.85546875" style="189" customWidth="1"/>
    <col min="5129" max="5376" width="9.140625" style="189"/>
    <col min="5377" max="5377" width="5.28515625" style="189" customWidth="1"/>
    <col min="5378" max="5378" width="45.7109375" style="189" customWidth="1"/>
    <col min="5379" max="5379" width="6.42578125" style="189" customWidth="1"/>
    <col min="5380" max="5380" width="11.7109375" style="189" customWidth="1"/>
    <col min="5381" max="5381" width="13.85546875" style="189" customWidth="1"/>
    <col min="5382" max="5382" width="13.140625" style="189" customWidth="1"/>
    <col min="5383" max="5383" width="9.140625" style="189"/>
    <col min="5384" max="5384" width="12.85546875" style="189" customWidth="1"/>
    <col min="5385" max="5632" width="9.140625" style="189"/>
    <col min="5633" max="5633" width="5.28515625" style="189" customWidth="1"/>
    <col min="5634" max="5634" width="45.7109375" style="189" customWidth="1"/>
    <col min="5635" max="5635" width="6.42578125" style="189" customWidth="1"/>
    <col min="5636" max="5636" width="11.7109375" style="189" customWidth="1"/>
    <col min="5637" max="5637" width="13.85546875" style="189" customWidth="1"/>
    <col min="5638" max="5638" width="13.140625" style="189" customWidth="1"/>
    <col min="5639" max="5639" width="9.140625" style="189"/>
    <col min="5640" max="5640" width="12.85546875" style="189" customWidth="1"/>
    <col min="5641" max="5888" width="9.140625" style="189"/>
    <col min="5889" max="5889" width="5.28515625" style="189" customWidth="1"/>
    <col min="5890" max="5890" width="45.7109375" style="189" customWidth="1"/>
    <col min="5891" max="5891" width="6.42578125" style="189" customWidth="1"/>
    <col min="5892" max="5892" width="11.7109375" style="189" customWidth="1"/>
    <col min="5893" max="5893" width="13.85546875" style="189" customWidth="1"/>
    <col min="5894" max="5894" width="13.140625" style="189" customWidth="1"/>
    <col min="5895" max="5895" width="9.140625" style="189"/>
    <col min="5896" max="5896" width="12.85546875" style="189" customWidth="1"/>
    <col min="5897" max="6144" width="9.140625" style="189"/>
    <col min="6145" max="6145" width="5.28515625" style="189" customWidth="1"/>
    <col min="6146" max="6146" width="45.7109375" style="189" customWidth="1"/>
    <col min="6147" max="6147" width="6.42578125" style="189" customWidth="1"/>
    <col min="6148" max="6148" width="11.7109375" style="189" customWidth="1"/>
    <col min="6149" max="6149" width="13.85546875" style="189" customWidth="1"/>
    <col min="6150" max="6150" width="13.140625" style="189" customWidth="1"/>
    <col min="6151" max="6151" width="9.140625" style="189"/>
    <col min="6152" max="6152" width="12.85546875" style="189" customWidth="1"/>
    <col min="6153" max="6400" width="9.140625" style="189"/>
    <col min="6401" max="6401" width="5.28515625" style="189" customWidth="1"/>
    <col min="6402" max="6402" width="45.7109375" style="189" customWidth="1"/>
    <col min="6403" max="6403" width="6.42578125" style="189" customWidth="1"/>
    <col min="6404" max="6404" width="11.7109375" style="189" customWidth="1"/>
    <col min="6405" max="6405" width="13.85546875" style="189" customWidth="1"/>
    <col min="6406" max="6406" width="13.140625" style="189" customWidth="1"/>
    <col min="6407" max="6407" width="9.140625" style="189"/>
    <col min="6408" max="6408" width="12.85546875" style="189" customWidth="1"/>
    <col min="6409" max="6656" width="9.140625" style="189"/>
    <col min="6657" max="6657" width="5.28515625" style="189" customWidth="1"/>
    <col min="6658" max="6658" width="45.7109375" style="189" customWidth="1"/>
    <col min="6659" max="6659" width="6.42578125" style="189" customWidth="1"/>
    <col min="6660" max="6660" width="11.7109375" style="189" customWidth="1"/>
    <col min="6661" max="6661" width="13.85546875" style="189" customWidth="1"/>
    <col min="6662" max="6662" width="13.140625" style="189" customWidth="1"/>
    <col min="6663" max="6663" width="9.140625" style="189"/>
    <col min="6664" max="6664" width="12.85546875" style="189" customWidth="1"/>
    <col min="6665" max="6912" width="9.140625" style="189"/>
    <col min="6913" max="6913" width="5.28515625" style="189" customWidth="1"/>
    <col min="6914" max="6914" width="45.7109375" style="189" customWidth="1"/>
    <col min="6915" max="6915" width="6.42578125" style="189" customWidth="1"/>
    <col min="6916" max="6916" width="11.7109375" style="189" customWidth="1"/>
    <col min="6917" max="6917" width="13.85546875" style="189" customWidth="1"/>
    <col min="6918" max="6918" width="13.140625" style="189" customWidth="1"/>
    <col min="6919" max="6919" width="9.140625" style="189"/>
    <col min="6920" max="6920" width="12.85546875" style="189" customWidth="1"/>
    <col min="6921" max="7168" width="9.140625" style="189"/>
    <col min="7169" max="7169" width="5.28515625" style="189" customWidth="1"/>
    <col min="7170" max="7170" width="45.7109375" style="189" customWidth="1"/>
    <col min="7171" max="7171" width="6.42578125" style="189" customWidth="1"/>
    <col min="7172" max="7172" width="11.7109375" style="189" customWidth="1"/>
    <col min="7173" max="7173" width="13.85546875" style="189" customWidth="1"/>
    <col min="7174" max="7174" width="13.140625" style="189" customWidth="1"/>
    <col min="7175" max="7175" width="9.140625" style="189"/>
    <col min="7176" max="7176" width="12.85546875" style="189" customWidth="1"/>
    <col min="7177" max="7424" width="9.140625" style="189"/>
    <col min="7425" max="7425" width="5.28515625" style="189" customWidth="1"/>
    <col min="7426" max="7426" width="45.7109375" style="189" customWidth="1"/>
    <col min="7427" max="7427" width="6.42578125" style="189" customWidth="1"/>
    <col min="7428" max="7428" width="11.7109375" style="189" customWidth="1"/>
    <col min="7429" max="7429" width="13.85546875" style="189" customWidth="1"/>
    <col min="7430" max="7430" width="13.140625" style="189" customWidth="1"/>
    <col min="7431" max="7431" width="9.140625" style="189"/>
    <col min="7432" max="7432" width="12.85546875" style="189" customWidth="1"/>
    <col min="7433" max="7680" width="9.140625" style="189"/>
    <col min="7681" max="7681" width="5.28515625" style="189" customWidth="1"/>
    <col min="7682" max="7682" width="45.7109375" style="189" customWidth="1"/>
    <col min="7683" max="7683" width="6.42578125" style="189" customWidth="1"/>
    <col min="7684" max="7684" width="11.7109375" style="189" customWidth="1"/>
    <col min="7685" max="7685" width="13.85546875" style="189" customWidth="1"/>
    <col min="7686" max="7686" width="13.140625" style="189" customWidth="1"/>
    <col min="7687" max="7687" width="9.140625" style="189"/>
    <col min="7688" max="7688" width="12.85546875" style="189" customWidth="1"/>
    <col min="7689" max="7936" width="9.140625" style="189"/>
    <col min="7937" max="7937" width="5.28515625" style="189" customWidth="1"/>
    <col min="7938" max="7938" width="45.7109375" style="189" customWidth="1"/>
    <col min="7939" max="7939" width="6.42578125" style="189" customWidth="1"/>
    <col min="7940" max="7940" width="11.7109375" style="189" customWidth="1"/>
    <col min="7941" max="7941" width="13.85546875" style="189" customWidth="1"/>
    <col min="7942" max="7942" width="13.140625" style="189" customWidth="1"/>
    <col min="7943" max="7943" width="9.140625" style="189"/>
    <col min="7944" max="7944" width="12.85546875" style="189" customWidth="1"/>
    <col min="7945" max="8192" width="9.140625" style="189"/>
    <col min="8193" max="8193" width="5.28515625" style="189" customWidth="1"/>
    <col min="8194" max="8194" width="45.7109375" style="189" customWidth="1"/>
    <col min="8195" max="8195" width="6.42578125" style="189" customWidth="1"/>
    <col min="8196" max="8196" width="11.7109375" style="189" customWidth="1"/>
    <col min="8197" max="8197" width="13.85546875" style="189" customWidth="1"/>
    <col min="8198" max="8198" width="13.140625" style="189" customWidth="1"/>
    <col min="8199" max="8199" width="9.140625" style="189"/>
    <col min="8200" max="8200" width="12.85546875" style="189" customWidth="1"/>
    <col min="8201" max="8448" width="9.140625" style="189"/>
    <col min="8449" max="8449" width="5.28515625" style="189" customWidth="1"/>
    <col min="8450" max="8450" width="45.7109375" style="189" customWidth="1"/>
    <col min="8451" max="8451" width="6.42578125" style="189" customWidth="1"/>
    <col min="8452" max="8452" width="11.7109375" style="189" customWidth="1"/>
    <col min="8453" max="8453" width="13.85546875" style="189" customWidth="1"/>
    <col min="8454" max="8454" width="13.140625" style="189" customWidth="1"/>
    <col min="8455" max="8455" width="9.140625" style="189"/>
    <col min="8456" max="8456" width="12.85546875" style="189" customWidth="1"/>
    <col min="8457" max="8704" width="9.140625" style="189"/>
    <col min="8705" max="8705" width="5.28515625" style="189" customWidth="1"/>
    <col min="8706" max="8706" width="45.7109375" style="189" customWidth="1"/>
    <col min="8707" max="8707" width="6.42578125" style="189" customWidth="1"/>
    <col min="8708" max="8708" width="11.7109375" style="189" customWidth="1"/>
    <col min="8709" max="8709" width="13.85546875" style="189" customWidth="1"/>
    <col min="8710" max="8710" width="13.140625" style="189" customWidth="1"/>
    <col min="8711" max="8711" width="9.140625" style="189"/>
    <col min="8712" max="8712" width="12.85546875" style="189" customWidth="1"/>
    <col min="8713" max="8960" width="9.140625" style="189"/>
    <col min="8961" max="8961" width="5.28515625" style="189" customWidth="1"/>
    <col min="8962" max="8962" width="45.7109375" style="189" customWidth="1"/>
    <col min="8963" max="8963" width="6.42578125" style="189" customWidth="1"/>
    <col min="8964" max="8964" width="11.7109375" style="189" customWidth="1"/>
    <col min="8965" max="8965" width="13.85546875" style="189" customWidth="1"/>
    <col min="8966" max="8966" width="13.140625" style="189" customWidth="1"/>
    <col min="8967" max="8967" width="9.140625" style="189"/>
    <col min="8968" max="8968" width="12.85546875" style="189" customWidth="1"/>
    <col min="8969" max="9216" width="9.140625" style="189"/>
    <col min="9217" max="9217" width="5.28515625" style="189" customWidth="1"/>
    <col min="9218" max="9218" width="45.7109375" style="189" customWidth="1"/>
    <col min="9219" max="9219" width="6.42578125" style="189" customWidth="1"/>
    <col min="9220" max="9220" width="11.7109375" style="189" customWidth="1"/>
    <col min="9221" max="9221" width="13.85546875" style="189" customWidth="1"/>
    <col min="9222" max="9222" width="13.140625" style="189" customWidth="1"/>
    <col min="9223" max="9223" width="9.140625" style="189"/>
    <col min="9224" max="9224" width="12.85546875" style="189" customWidth="1"/>
    <col min="9225" max="9472" width="9.140625" style="189"/>
    <col min="9473" max="9473" width="5.28515625" style="189" customWidth="1"/>
    <col min="9474" max="9474" width="45.7109375" style="189" customWidth="1"/>
    <col min="9475" max="9475" width="6.42578125" style="189" customWidth="1"/>
    <col min="9476" max="9476" width="11.7109375" style="189" customWidth="1"/>
    <col min="9477" max="9477" width="13.85546875" style="189" customWidth="1"/>
    <col min="9478" max="9478" width="13.140625" style="189" customWidth="1"/>
    <col min="9479" max="9479" width="9.140625" style="189"/>
    <col min="9480" max="9480" width="12.85546875" style="189" customWidth="1"/>
    <col min="9481" max="9728" width="9.140625" style="189"/>
    <col min="9729" max="9729" width="5.28515625" style="189" customWidth="1"/>
    <col min="9730" max="9730" width="45.7109375" style="189" customWidth="1"/>
    <col min="9731" max="9731" width="6.42578125" style="189" customWidth="1"/>
    <col min="9732" max="9732" width="11.7109375" style="189" customWidth="1"/>
    <col min="9733" max="9733" width="13.85546875" style="189" customWidth="1"/>
    <col min="9734" max="9734" width="13.140625" style="189" customWidth="1"/>
    <col min="9735" max="9735" width="9.140625" style="189"/>
    <col min="9736" max="9736" width="12.85546875" style="189" customWidth="1"/>
    <col min="9737" max="9984" width="9.140625" style="189"/>
    <col min="9985" max="9985" width="5.28515625" style="189" customWidth="1"/>
    <col min="9986" max="9986" width="45.7109375" style="189" customWidth="1"/>
    <col min="9987" max="9987" width="6.42578125" style="189" customWidth="1"/>
    <col min="9988" max="9988" width="11.7109375" style="189" customWidth="1"/>
    <col min="9989" max="9989" width="13.85546875" style="189" customWidth="1"/>
    <col min="9990" max="9990" width="13.140625" style="189" customWidth="1"/>
    <col min="9991" max="9991" width="9.140625" style="189"/>
    <col min="9992" max="9992" width="12.85546875" style="189" customWidth="1"/>
    <col min="9993" max="10240" width="9.140625" style="189"/>
    <col min="10241" max="10241" width="5.28515625" style="189" customWidth="1"/>
    <col min="10242" max="10242" width="45.7109375" style="189" customWidth="1"/>
    <col min="10243" max="10243" width="6.42578125" style="189" customWidth="1"/>
    <col min="10244" max="10244" width="11.7109375" style="189" customWidth="1"/>
    <col min="10245" max="10245" width="13.85546875" style="189" customWidth="1"/>
    <col min="10246" max="10246" width="13.140625" style="189" customWidth="1"/>
    <col min="10247" max="10247" width="9.140625" style="189"/>
    <col min="10248" max="10248" width="12.85546875" style="189" customWidth="1"/>
    <col min="10249" max="10496" width="9.140625" style="189"/>
    <col min="10497" max="10497" width="5.28515625" style="189" customWidth="1"/>
    <col min="10498" max="10498" width="45.7109375" style="189" customWidth="1"/>
    <col min="10499" max="10499" width="6.42578125" style="189" customWidth="1"/>
    <col min="10500" max="10500" width="11.7109375" style="189" customWidth="1"/>
    <col min="10501" max="10501" width="13.85546875" style="189" customWidth="1"/>
    <col min="10502" max="10502" width="13.140625" style="189" customWidth="1"/>
    <col min="10503" max="10503" width="9.140625" style="189"/>
    <col min="10504" max="10504" width="12.85546875" style="189" customWidth="1"/>
    <col min="10505" max="10752" width="9.140625" style="189"/>
    <col min="10753" max="10753" width="5.28515625" style="189" customWidth="1"/>
    <col min="10754" max="10754" width="45.7109375" style="189" customWidth="1"/>
    <col min="10755" max="10755" width="6.42578125" style="189" customWidth="1"/>
    <col min="10756" max="10756" width="11.7109375" style="189" customWidth="1"/>
    <col min="10757" max="10757" width="13.85546875" style="189" customWidth="1"/>
    <col min="10758" max="10758" width="13.140625" style="189" customWidth="1"/>
    <col min="10759" max="10759" width="9.140625" style="189"/>
    <col min="10760" max="10760" width="12.85546875" style="189" customWidth="1"/>
    <col min="10761" max="11008" width="9.140625" style="189"/>
    <col min="11009" max="11009" width="5.28515625" style="189" customWidth="1"/>
    <col min="11010" max="11010" width="45.7109375" style="189" customWidth="1"/>
    <col min="11011" max="11011" width="6.42578125" style="189" customWidth="1"/>
    <col min="11012" max="11012" width="11.7109375" style="189" customWidth="1"/>
    <col min="11013" max="11013" width="13.85546875" style="189" customWidth="1"/>
    <col min="11014" max="11014" width="13.140625" style="189" customWidth="1"/>
    <col min="11015" max="11015" width="9.140625" style="189"/>
    <col min="11016" max="11016" width="12.85546875" style="189" customWidth="1"/>
    <col min="11017" max="11264" width="9.140625" style="189"/>
    <col min="11265" max="11265" width="5.28515625" style="189" customWidth="1"/>
    <col min="11266" max="11266" width="45.7109375" style="189" customWidth="1"/>
    <col min="11267" max="11267" width="6.42578125" style="189" customWidth="1"/>
    <col min="11268" max="11268" width="11.7109375" style="189" customWidth="1"/>
    <col min="11269" max="11269" width="13.85546875" style="189" customWidth="1"/>
    <col min="11270" max="11270" width="13.140625" style="189" customWidth="1"/>
    <col min="11271" max="11271" width="9.140625" style="189"/>
    <col min="11272" max="11272" width="12.85546875" style="189" customWidth="1"/>
    <col min="11273" max="11520" width="9.140625" style="189"/>
    <col min="11521" max="11521" width="5.28515625" style="189" customWidth="1"/>
    <col min="11522" max="11522" width="45.7109375" style="189" customWidth="1"/>
    <col min="11523" max="11523" width="6.42578125" style="189" customWidth="1"/>
    <col min="11524" max="11524" width="11.7109375" style="189" customWidth="1"/>
    <col min="11525" max="11525" width="13.85546875" style="189" customWidth="1"/>
    <col min="11526" max="11526" width="13.140625" style="189" customWidth="1"/>
    <col min="11527" max="11527" width="9.140625" style="189"/>
    <col min="11528" max="11528" width="12.85546875" style="189" customWidth="1"/>
    <col min="11529" max="11776" width="9.140625" style="189"/>
    <col min="11777" max="11777" width="5.28515625" style="189" customWidth="1"/>
    <col min="11778" max="11778" width="45.7109375" style="189" customWidth="1"/>
    <col min="11779" max="11779" width="6.42578125" style="189" customWidth="1"/>
    <col min="11780" max="11780" width="11.7109375" style="189" customWidth="1"/>
    <col min="11781" max="11781" width="13.85546875" style="189" customWidth="1"/>
    <col min="11782" max="11782" width="13.140625" style="189" customWidth="1"/>
    <col min="11783" max="11783" width="9.140625" style="189"/>
    <col min="11784" max="11784" width="12.85546875" style="189" customWidth="1"/>
    <col min="11785" max="12032" width="9.140625" style="189"/>
    <col min="12033" max="12033" width="5.28515625" style="189" customWidth="1"/>
    <col min="12034" max="12034" width="45.7109375" style="189" customWidth="1"/>
    <col min="12035" max="12035" width="6.42578125" style="189" customWidth="1"/>
    <col min="12036" max="12036" width="11.7109375" style="189" customWidth="1"/>
    <col min="12037" max="12037" width="13.85546875" style="189" customWidth="1"/>
    <col min="12038" max="12038" width="13.140625" style="189" customWidth="1"/>
    <col min="12039" max="12039" width="9.140625" style="189"/>
    <col min="12040" max="12040" width="12.85546875" style="189" customWidth="1"/>
    <col min="12041" max="12288" width="9.140625" style="189"/>
    <col min="12289" max="12289" width="5.28515625" style="189" customWidth="1"/>
    <col min="12290" max="12290" width="45.7109375" style="189" customWidth="1"/>
    <col min="12291" max="12291" width="6.42578125" style="189" customWidth="1"/>
    <col min="12292" max="12292" width="11.7109375" style="189" customWidth="1"/>
    <col min="12293" max="12293" width="13.85546875" style="189" customWidth="1"/>
    <col min="12294" max="12294" width="13.140625" style="189" customWidth="1"/>
    <col min="12295" max="12295" width="9.140625" style="189"/>
    <col min="12296" max="12296" width="12.85546875" style="189" customWidth="1"/>
    <col min="12297" max="12544" width="9.140625" style="189"/>
    <col min="12545" max="12545" width="5.28515625" style="189" customWidth="1"/>
    <col min="12546" max="12546" width="45.7109375" style="189" customWidth="1"/>
    <col min="12547" max="12547" width="6.42578125" style="189" customWidth="1"/>
    <col min="12548" max="12548" width="11.7109375" style="189" customWidth="1"/>
    <col min="12549" max="12549" width="13.85546875" style="189" customWidth="1"/>
    <col min="12550" max="12550" width="13.140625" style="189" customWidth="1"/>
    <col min="12551" max="12551" width="9.140625" style="189"/>
    <col min="12552" max="12552" width="12.85546875" style="189" customWidth="1"/>
    <col min="12553" max="12800" width="9.140625" style="189"/>
    <col min="12801" max="12801" width="5.28515625" style="189" customWidth="1"/>
    <col min="12802" max="12802" width="45.7109375" style="189" customWidth="1"/>
    <col min="12803" max="12803" width="6.42578125" style="189" customWidth="1"/>
    <col min="12804" max="12804" width="11.7109375" style="189" customWidth="1"/>
    <col min="12805" max="12805" width="13.85546875" style="189" customWidth="1"/>
    <col min="12806" max="12806" width="13.140625" style="189" customWidth="1"/>
    <col min="12807" max="12807" width="9.140625" style="189"/>
    <col min="12808" max="12808" width="12.85546875" style="189" customWidth="1"/>
    <col min="12809" max="13056" width="9.140625" style="189"/>
    <col min="13057" max="13057" width="5.28515625" style="189" customWidth="1"/>
    <col min="13058" max="13058" width="45.7109375" style="189" customWidth="1"/>
    <col min="13059" max="13059" width="6.42578125" style="189" customWidth="1"/>
    <col min="13060" max="13060" width="11.7109375" style="189" customWidth="1"/>
    <col min="13061" max="13061" width="13.85546875" style="189" customWidth="1"/>
    <col min="13062" max="13062" width="13.140625" style="189" customWidth="1"/>
    <col min="13063" max="13063" width="9.140625" style="189"/>
    <col min="13064" max="13064" width="12.85546875" style="189" customWidth="1"/>
    <col min="13065" max="13312" width="9.140625" style="189"/>
    <col min="13313" max="13313" width="5.28515625" style="189" customWidth="1"/>
    <col min="13314" max="13314" width="45.7109375" style="189" customWidth="1"/>
    <col min="13315" max="13315" width="6.42578125" style="189" customWidth="1"/>
    <col min="13316" max="13316" width="11.7109375" style="189" customWidth="1"/>
    <col min="13317" max="13317" width="13.85546875" style="189" customWidth="1"/>
    <col min="13318" max="13318" width="13.140625" style="189" customWidth="1"/>
    <col min="13319" max="13319" width="9.140625" style="189"/>
    <col min="13320" max="13320" width="12.85546875" style="189" customWidth="1"/>
    <col min="13321" max="13568" width="9.140625" style="189"/>
    <col min="13569" max="13569" width="5.28515625" style="189" customWidth="1"/>
    <col min="13570" max="13570" width="45.7109375" style="189" customWidth="1"/>
    <col min="13571" max="13571" width="6.42578125" style="189" customWidth="1"/>
    <col min="13572" max="13572" width="11.7109375" style="189" customWidth="1"/>
    <col min="13573" max="13573" width="13.85546875" style="189" customWidth="1"/>
    <col min="13574" max="13574" width="13.140625" style="189" customWidth="1"/>
    <col min="13575" max="13575" width="9.140625" style="189"/>
    <col min="13576" max="13576" width="12.85546875" style="189" customWidth="1"/>
    <col min="13577" max="13824" width="9.140625" style="189"/>
    <col min="13825" max="13825" width="5.28515625" style="189" customWidth="1"/>
    <col min="13826" max="13826" width="45.7109375" style="189" customWidth="1"/>
    <col min="13827" max="13827" width="6.42578125" style="189" customWidth="1"/>
    <col min="13828" max="13828" width="11.7109375" style="189" customWidth="1"/>
    <col min="13829" max="13829" width="13.85546875" style="189" customWidth="1"/>
    <col min="13830" max="13830" width="13.140625" style="189" customWidth="1"/>
    <col min="13831" max="13831" width="9.140625" style="189"/>
    <col min="13832" max="13832" width="12.85546875" style="189" customWidth="1"/>
    <col min="13833" max="14080" width="9.140625" style="189"/>
    <col min="14081" max="14081" width="5.28515625" style="189" customWidth="1"/>
    <col min="14082" max="14082" width="45.7109375" style="189" customWidth="1"/>
    <col min="14083" max="14083" width="6.42578125" style="189" customWidth="1"/>
    <col min="14084" max="14084" width="11.7109375" style="189" customWidth="1"/>
    <col min="14085" max="14085" width="13.85546875" style="189" customWidth="1"/>
    <col min="14086" max="14086" width="13.140625" style="189" customWidth="1"/>
    <col min="14087" max="14087" width="9.140625" style="189"/>
    <col min="14088" max="14088" width="12.85546875" style="189" customWidth="1"/>
    <col min="14089" max="14336" width="9.140625" style="189"/>
    <col min="14337" max="14337" width="5.28515625" style="189" customWidth="1"/>
    <col min="14338" max="14338" width="45.7109375" style="189" customWidth="1"/>
    <col min="14339" max="14339" width="6.42578125" style="189" customWidth="1"/>
    <col min="14340" max="14340" width="11.7109375" style="189" customWidth="1"/>
    <col min="14341" max="14341" width="13.85546875" style="189" customWidth="1"/>
    <col min="14342" max="14342" width="13.140625" style="189" customWidth="1"/>
    <col min="14343" max="14343" width="9.140625" style="189"/>
    <col min="14344" max="14344" width="12.85546875" style="189" customWidth="1"/>
    <col min="14345" max="14592" width="9.140625" style="189"/>
    <col min="14593" max="14593" width="5.28515625" style="189" customWidth="1"/>
    <col min="14594" max="14594" width="45.7109375" style="189" customWidth="1"/>
    <col min="14595" max="14595" width="6.42578125" style="189" customWidth="1"/>
    <col min="14596" max="14596" width="11.7109375" style="189" customWidth="1"/>
    <col min="14597" max="14597" width="13.85546875" style="189" customWidth="1"/>
    <col min="14598" max="14598" width="13.140625" style="189" customWidth="1"/>
    <col min="14599" max="14599" width="9.140625" style="189"/>
    <col min="14600" max="14600" width="12.85546875" style="189" customWidth="1"/>
    <col min="14601" max="14848" width="9.140625" style="189"/>
    <col min="14849" max="14849" width="5.28515625" style="189" customWidth="1"/>
    <col min="14850" max="14850" width="45.7109375" style="189" customWidth="1"/>
    <col min="14851" max="14851" width="6.42578125" style="189" customWidth="1"/>
    <col min="14852" max="14852" width="11.7109375" style="189" customWidth="1"/>
    <col min="14853" max="14853" width="13.85546875" style="189" customWidth="1"/>
    <col min="14854" max="14854" width="13.140625" style="189" customWidth="1"/>
    <col min="14855" max="14855" width="9.140625" style="189"/>
    <col min="14856" max="14856" width="12.85546875" style="189" customWidth="1"/>
    <col min="14857" max="15104" width="9.140625" style="189"/>
    <col min="15105" max="15105" width="5.28515625" style="189" customWidth="1"/>
    <col min="15106" max="15106" width="45.7109375" style="189" customWidth="1"/>
    <col min="15107" max="15107" width="6.42578125" style="189" customWidth="1"/>
    <col min="15108" max="15108" width="11.7109375" style="189" customWidth="1"/>
    <col min="15109" max="15109" width="13.85546875" style="189" customWidth="1"/>
    <col min="15110" max="15110" width="13.140625" style="189" customWidth="1"/>
    <col min="15111" max="15111" width="9.140625" style="189"/>
    <col min="15112" max="15112" width="12.85546875" style="189" customWidth="1"/>
    <col min="15113" max="15360" width="9.140625" style="189"/>
    <col min="15361" max="15361" width="5.28515625" style="189" customWidth="1"/>
    <col min="15362" max="15362" width="45.7109375" style="189" customWidth="1"/>
    <col min="15363" max="15363" width="6.42578125" style="189" customWidth="1"/>
    <col min="15364" max="15364" width="11.7109375" style="189" customWidth="1"/>
    <col min="15365" max="15365" width="13.85546875" style="189" customWidth="1"/>
    <col min="15366" max="15366" width="13.140625" style="189" customWidth="1"/>
    <col min="15367" max="15367" width="9.140625" style="189"/>
    <col min="15368" max="15368" width="12.85546875" style="189" customWidth="1"/>
    <col min="15369" max="15616" width="9.140625" style="189"/>
    <col min="15617" max="15617" width="5.28515625" style="189" customWidth="1"/>
    <col min="15618" max="15618" width="45.7109375" style="189" customWidth="1"/>
    <col min="15619" max="15619" width="6.42578125" style="189" customWidth="1"/>
    <col min="15620" max="15620" width="11.7109375" style="189" customWidth="1"/>
    <col min="15621" max="15621" width="13.85546875" style="189" customWidth="1"/>
    <col min="15622" max="15622" width="13.140625" style="189" customWidth="1"/>
    <col min="15623" max="15623" width="9.140625" style="189"/>
    <col min="15624" max="15624" width="12.85546875" style="189" customWidth="1"/>
    <col min="15625" max="15872" width="9.140625" style="189"/>
    <col min="15873" max="15873" width="5.28515625" style="189" customWidth="1"/>
    <col min="15874" max="15874" width="45.7109375" style="189" customWidth="1"/>
    <col min="15875" max="15875" width="6.42578125" style="189" customWidth="1"/>
    <col min="15876" max="15876" width="11.7109375" style="189" customWidth="1"/>
    <col min="15877" max="15877" width="13.85546875" style="189" customWidth="1"/>
    <col min="15878" max="15878" width="13.140625" style="189" customWidth="1"/>
    <col min="15879" max="15879" width="9.140625" style="189"/>
    <col min="15880" max="15880" width="12.85546875" style="189" customWidth="1"/>
    <col min="15881" max="16128" width="9.140625" style="189"/>
    <col min="16129" max="16129" width="5.28515625" style="189" customWidth="1"/>
    <col min="16130" max="16130" width="45.7109375" style="189" customWidth="1"/>
    <col min="16131" max="16131" width="6.42578125" style="189" customWidth="1"/>
    <col min="16132" max="16132" width="11.7109375" style="189" customWidth="1"/>
    <col min="16133" max="16133" width="13.85546875" style="189" customWidth="1"/>
    <col min="16134" max="16134" width="13.140625" style="189" customWidth="1"/>
    <col min="16135" max="16135" width="9.140625" style="189"/>
    <col min="16136" max="16136" width="12.85546875" style="189" customWidth="1"/>
    <col min="16137" max="16384" width="9.140625" style="189"/>
  </cols>
  <sheetData>
    <row r="2" spans="1:9" ht="16.5">
      <c r="B2" s="1260" t="s">
        <v>1126</v>
      </c>
      <c r="C2" s="1261"/>
      <c r="D2" s="1261"/>
      <c r="H2" s="595" t="s">
        <v>1453</v>
      </c>
    </row>
    <row r="3" spans="1:9" ht="16.5">
      <c r="B3" s="391"/>
      <c r="H3" s="596" t="s">
        <v>1454</v>
      </c>
    </row>
    <row r="4" spans="1:9" ht="16.5">
      <c r="A4" s="394" t="s">
        <v>1127</v>
      </c>
      <c r="B4" s="395" t="s">
        <v>1128</v>
      </c>
      <c r="C4" s="396" t="s">
        <v>1129</v>
      </c>
      <c r="D4" s="397" t="s">
        <v>1130</v>
      </c>
      <c r="E4" s="458" t="s">
        <v>1131</v>
      </c>
      <c r="F4" s="398" t="s">
        <v>1132</v>
      </c>
      <c r="H4" s="529" t="s">
        <v>1455</v>
      </c>
    </row>
    <row r="5" spans="1:9" ht="16.5">
      <c r="A5" s="399"/>
      <c r="B5" s="400"/>
      <c r="E5" s="459"/>
      <c r="F5" s="401"/>
      <c r="H5" s="597" t="s">
        <v>309</v>
      </c>
    </row>
    <row r="6" spans="1:9" ht="45">
      <c r="A6" s="399"/>
      <c r="B6" s="402" t="s">
        <v>1133</v>
      </c>
      <c r="E6" s="459"/>
      <c r="F6" s="401"/>
      <c r="H6" s="531" t="s">
        <v>1376</v>
      </c>
    </row>
    <row r="7" spans="1:9" ht="16.5">
      <c r="A7" s="399"/>
      <c r="B7" s="400"/>
      <c r="E7" s="459"/>
      <c r="F7" s="401"/>
      <c r="H7" s="598" t="s">
        <v>1456</v>
      </c>
    </row>
    <row r="8" spans="1:9" ht="36" customHeight="1">
      <c r="A8" s="715">
        <v>1</v>
      </c>
      <c r="B8" s="716" t="s">
        <v>1134</v>
      </c>
      <c r="C8" s="717" t="s">
        <v>113</v>
      </c>
      <c r="D8" s="718">
        <v>1</v>
      </c>
      <c r="E8" s="719">
        <v>0</v>
      </c>
      <c r="F8" s="720">
        <f>D8*E8</f>
        <v>0</v>
      </c>
      <c r="H8" s="599" t="s">
        <v>1457</v>
      </c>
      <c r="I8" s="721">
        <f>SUM(F8+F13+F16)</f>
        <v>0</v>
      </c>
    </row>
    <row r="9" spans="1:9" s="411" customFormat="1" ht="16.5">
      <c r="A9" s="406"/>
      <c r="B9" s="407"/>
      <c r="C9" s="408"/>
      <c r="D9" s="409"/>
      <c r="E9" s="460"/>
      <c r="F9" s="410"/>
      <c r="H9" s="600" t="s">
        <v>1458</v>
      </c>
    </row>
    <row r="10" spans="1:9" ht="60">
      <c r="A10" s="403">
        <v>2</v>
      </c>
      <c r="B10" s="404" t="s">
        <v>1135</v>
      </c>
      <c r="C10" s="392" t="s">
        <v>113</v>
      </c>
      <c r="D10" s="405">
        <v>1</v>
      </c>
      <c r="E10" s="459">
        <v>0</v>
      </c>
      <c r="F10" s="401">
        <f>D10*E10</f>
        <v>0</v>
      </c>
      <c r="H10" s="533" t="s">
        <v>1459</v>
      </c>
    </row>
    <row r="11" spans="1:9" s="411" customFormat="1" ht="16.5" customHeight="1">
      <c r="A11" s="406"/>
      <c r="B11" s="407"/>
      <c r="C11" s="408"/>
      <c r="D11" s="409"/>
      <c r="E11" s="460"/>
      <c r="F11" s="410"/>
      <c r="H11" s="714" t="s">
        <v>1460</v>
      </c>
      <c r="I11" s="722">
        <f>SUM(F10+F14+F18+F21+F22+F23+F25+F27+F29)</f>
        <v>0</v>
      </c>
    </row>
    <row r="12" spans="1:9" ht="93.75" customHeight="1">
      <c r="A12" s="715">
        <v>3</v>
      </c>
      <c r="B12" s="716" t="s">
        <v>1136</v>
      </c>
      <c r="C12" s="941"/>
      <c r="D12" s="942"/>
      <c r="E12" s="943"/>
      <c r="F12" s="942"/>
    </row>
    <row r="13" spans="1:9" ht="16.5" customHeight="1">
      <c r="A13" s="715"/>
      <c r="B13" s="716" t="s">
        <v>1886</v>
      </c>
      <c r="C13" s="717" t="s">
        <v>172</v>
      </c>
      <c r="D13" s="718">
        <v>1800</v>
      </c>
      <c r="E13" s="719">
        <v>0</v>
      </c>
      <c r="F13" s="720">
        <f>D13*E13</f>
        <v>0</v>
      </c>
    </row>
    <row r="14" spans="1:9" ht="15.75" customHeight="1">
      <c r="A14" s="937"/>
      <c r="B14" s="404" t="s">
        <v>1887</v>
      </c>
      <c r="C14" s="938" t="s">
        <v>172</v>
      </c>
      <c r="D14" s="405">
        <v>1600</v>
      </c>
      <c r="E14" s="939">
        <v>0</v>
      </c>
      <c r="F14" s="940">
        <f>E14*D14</f>
        <v>0</v>
      </c>
    </row>
    <row r="15" spans="1:9" s="411" customFormat="1" ht="8.25">
      <c r="A15" s="406"/>
      <c r="B15" s="407"/>
      <c r="C15" s="408"/>
      <c r="D15" s="409"/>
      <c r="E15" s="460"/>
      <c r="F15" s="410"/>
    </row>
    <row r="16" spans="1:9" ht="105">
      <c r="A16" s="715">
        <v>4</v>
      </c>
      <c r="B16" s="716" t="s">
        <v>1137</v>
      </c>
      <c r="C16" s="717" t="s">
        <v>113</v>
      </c>
      <c r="D16" s="718">
        <v>40</v>
      </c>
      <c r="E16" s="719">
        <v>0</v>
      </c>
      <c r="F16" s="720">
        <f>D16*E16</f>
        <v>0</v>
      </c>
    </row>
    <row r="17" spans="1:6" s="411" customFormat="1" ht="8.25">
      <c r="A17" s="406"/>
      <c r="B17" s="407"/>
      <c r="C17" s="408"/>
      <c r="D17" s="409"/>
      <c r="E17" s="460"/>
      <c r="F17" s="410"/>
    </row>
    <row r="18" spans="1:6" ht="90">
      <c r="A18" s="403">
        <v>5</v>
      </c>
      <c r="B18" s="404" t="s">
        <v>1138</v>
      </c>
      <c r="C18" s="392" t="s">
        <v>895</v>
      </c>
      <c r="D18" s="405">
        <v>210</v>
      </c>
      <c r="E18" s="459">
        <v>0</v>
      </c>
      <c r="F18" s="401">
        <f>D18*E18</f>
        <v>0</v>
      </c>
    </row>
    <row r="19" spans="1:6" s="411" customFormat="1" ht="8.25">
      <c r="A19" s="406"/>
      <c r="B19" s="407"/>
      <c r="C19" s="408"/>
      <c r="D19" s="409"/>
      <c r="E19" s="460"/>
      <c r="F19" s="410"/>
    </row>
    <row r="20" spans="1:6" ht="120">
      <c r="A20" s="403">
        <v>6</v>
      </c>
      <c r="B20" s="404" t="s">
        <v>1139</v>
      </c>
      <c r="C20" s="412"/>
      <c r="D20" s="412"/>
      <c r="E20" s="461"/>
      <c r="F20" s="413"/>
    </row>
    <row r="21" spans="1:6" ht="36" customHeight="1">
      <c r="A21" s="403"/>
      <c r="B21" s="404" t="s">
        <v>1140</v>
      </c>
      <c r="C21" s="412" t="s">
        <v>895</v>
      </c>
      <c r="D21" s="412">
        <v>45</v>
      </c>
      <c r="E21" s="461">
        <v>0</v>
      </c>
      <c r="F21" s="413">
        <f>D21*E21</f>
        <v>0</v>
      </c>
    </row>
    <row r="22" spans="1:6" ht="75">
      <c r="A22" s="403"/>
      <c r="B22" s="404" t="s">
        <v>1141</v>
      </c>
      <c r="C22" s="392" t="s">
        <v>895</v>
      </c>
      <c r="D22" s="405">
        <v>45</v>
      </c>
      <c r="E22" s="459">
        <v>0</v>
      </c>
      <c r="F22" s="401">
        <f>D22*E22</f>
        <v>0</v>
      </c>
    </row>
    <row r="23" spans="1:6" ht="90">
      <c r="A23" s="403"/>
      <c r="B23" s="404" t="s">
        <v>1142</v>
      </c>
      <c r="C23" s="392" t="s">
        <v>113</v>
      </c>
      <c r="D23" s="405">
        <v>1</v>
      </c>
      <c r="E23" s="459">
        <v>0</v>
      </c>
      <c r="F23" s="401">
        <f>D23*E23</f>
        <v>0</v>
      </c>
    </row>
    <row r="24" spans="1:6" s="411" customFormat="1" ht="8.25">
      <c r="A24" s="406"/>
      <c r="B24" s="407"/>
      <c r="C24" s="408"/>
      <c r="D24" s="409"/>
      <c r="E24" s="460"/>
      <c r="F24" s="410"/>
    </row>
    <row r="25" spans="1:6" ht="105">
      <c r="A25" s="403">
        <v>7</v>
      </c>
      <c r="B25" s="404" t="s">
        <v>1143</v>
      </c>
      <c r="C25" s="392" t="s">
        <v>113</v>
      </c>
      <c r="D25" s="405">
        <v>1</v>
      </c>
      <c r="E25" s="459">
        <v>0</v>
      </c>
      <c r="F25" s="401">
        <f>D25*E25</f>
        <v>0</v>
      </c>
    </row>
    <row r="26" spans="1:6" s="411" customFormat="1" ht="8.25">
      <c r="A26" s="406"/>
      <c r="B26" s="407"/>
      <c r="C26" s="408"/>
      <c r="D26" s="409"/>
      <c r="E26" s="460"/>
      <c r="F26" s="410"/>
    </row>
    <row r="27" spans="1:6" ht="36" customHeight="1">
      <c r="A27" s="403">
        <v>8</v>
      </c>
      <c r="B27" s="404" t="s">
        <v>1144</v>
      </c>
      <c r="C27" s="392" t="s">
        <v>113</v>
      </c>
      <c r="D27" s="405">
        <v>1</v>
      </c>
      <c r="E27" s="459">
        <v>0</v>
      </c>
      <c r="F27" s="401">
        <f>D27*E27</f>
        <v>0</v>
      </c>
    </row>
    <row r="28" spans="1:6" s="411" customFormat="1" ht="8.25">
      <c r="A28" s="406"/>
      <c r="B28" s="407"/>
      <c r="C28" s="408"/>
      <c r="D28" s="409"/>
      <c r="E28" s="460"/>
      <c r="F28" s="410"/>
    </row>
    <row r="29" spans="1:6" ht="36" customHeight="1">
      <c r="A29" s="403">
        <v>9</v>
      </c>
      <c r="B29" s="404" t="s">
        <v>1145</v>
      </c>
      <c r="C29" s="392" t="s">
        <v>119</v>
      </c>
      <c r="D29" s="405">
        <v>200</v>
      </c>
      <c r="E29" s="459">
        <v>0</v>
      </c>
      <c r="F29" s="401">
        <f>D29*E29</f>
        <v>0</v>
      </c>
    </row>
    <row r="30" spans="1:6" s="411" customFormat="1" ht="8.25">
      <c r="A30" s="406"/>
      <c r="B30" s="407"/>
      <c r="C30" s="408"/>
      <c r="D30" s="409"/>
      <c r="E30" s="460"/>
      <c r="F30" s="410"/>
    </row>
    <row r="31" spans="1:6">
      <c r="A31" s="394"/>
      <c r="B31" s="414" t="s">
        <v>442</v>
      </c>
      <c r="C31" s="415"/>
      <c r="D31" s="416"/>
      <c r="E31" s="462"/>
      <c r="F31" s="418">
        <f>SUM(F8:F29)</f>
        <v>0</v>
      </c>
    </row>
    <row r="33" spans="6:6">
      <c r="F33" s="389"/>
    </row>
    <row r="34" spans="6:6">
      <c r="F34" s="389"/>
    </row>
  </sheetData>
  <mergeCells count="1">
    <mergeCell ref="B2:D2"/>
  </mergeCells>
  <pageMargins left="0.98425196850393704" right="0.78740157480314965" top="0.98425196850393704" bottom="0.98425196850393704" header="0" footer="0"/>
  <pageSetup paperSize="9" scale="86"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7F0830-A2FD-4917-A871-2B4A501E8791}">
  <dimension ref="A2:J59"/>
  <sheetViews>
    <sheetView view="pageBreakPreview" zoomScale="130" zoomScaleNormal="100" zoomScaleSheetLayoutView="130" workbookViewId="0">
      <selection activeCell="E56" sqref="E56"/>
    </sheetView>
  </sheetViews>
  <sheetFormatPr defaultRowHeight="15"/>
  <cols>
    <col min="1" max="1" width="5.28515625" style="388" customWidth="1"/>
    <col min="2" max="2" width="45.7109375" style="419" customWidth="1"/>
    <col min="3" max="3" width="6.42578125" style="392" customWidth="1"/>
    <col min="4" max="4" width="11.7109375" style="393" customWidth="1"/>
    <col min="5" max="5" width="13.85546875" style="457" customWidth="1"/>
    <col min="6" max="6" width="13.140625" style="457" customWidth="1"/>
    <col min="7" max="7" width="9.140625" style="189" hidden="1" customWidth="1"/>
    <col min="8" max="8" width="28.140625" style="189" hidden="1" customWidth="1"/>
    <col min="9" max="9" width="18" style="189" hidden="1" customWidth="1"/>
    <col min="10" max="10" width="9.140625" style="189" hidden="1" customWidth="1"/>
    <col min="11" max="256" width="9.140625" style="189"/>
    <col min="257" max="257" width="5.28515625" style="189" customWidth="1"/>
    <col min="258" max="258" width="45.7109375" style="189" customWidth="1"/>
    <col min="259" max="259" width="6.42578125" style="189" customWidth="1"/>
    <col min="260" max="260" width="11.7109375" style="189" customWidth="1"/>
    <col min="261" max="261" width="13.85546875" style="189" customWidth="1"/>
    <col min="262" max="262" width="13.140625" style="189" customWidth="1"/>
    <col min="263" max="512" width="9.140625" style="189"/>
    <col min="513" max="513" width="5.28515625" style="189" customWidth="1"/>
    <col min="514" max="514" width="45.7109375" style="189" customWidth="1"/>
    <col min="515" max="515" width="6.42578125" style="189" customWidth="1"/>
    <col min="516" max="516" width="11.7109375" style="189" customWidth="1"/>
    <col min="517" max="517" width="13.85546875" style="189" customWidth="1"/>
    <col min="518" max="518" width="13.140625" style="189" customWidth="1"/>
    <col min="519" max="768" width="9.140625" style="189"/>
    <col min="769" max="769" width="5.28515625" style="189" customWidth="1"/>
    <col min="770" max="770" width="45.7109375" style="189" customWidth="1"/>
    <col min="771" max="771" width="6.42578125" style="189" customWidth="1"/>
    <col min="772" max="772" width="11.7109375" style="189" customWidth="1"/>
    <col min="773" max="773" width="13.85546875" style="189" customWidth="1"/>
    <col min="774" max="774" width="13.140625" style="189" customWidth="1"/>
    <col min="775" max="1024" width="9.140625" style="189"/>
    <col min="1025" max="1025" width="5.28515625" style="189" customWidth="1"/>
    <col min="1026" max="1026" width="45.7109375" style="189" customWidth="1"/>
    <col min="1027" max="1027" width="6.42578125" style="189" customWidth="1"/>
    <col min="1028" max="1028" width="11.7109375" style="189" customWidth="1"/>
    <col min="1029" max="1029" width="13.85546875" style="189" customWidth="1"/>
    <col min="1030" max="1030" width="13.140625" style="189" customWidth="1"/>
    <col min="1031" max="1280" width="9.140625" style="189"/>
    <col min="1281" max="1281" width="5.28515625" style="189" customWidth="1"/>
    <col min="1282" max="1282" width="45.7109375" style="189" customWidth="1"/>
    <col min="1283" max="1283" width="6.42578125" style="189" customWidth="1"/>
    <col min="1284" max="1284" width="11.7109375" style="189" customWidth="1"/>
    <col min="1285" max="1285" width="13.85546875" style="189" customWidth="1"/>
    <col min="1286" max="1286" width="13.140625" style="189" customWidth="1"/>
    <col min="1287" max="1536" width="9.140625" style="189"/>
    <col min="1537" max="1537" width="5.28515625" style="189" customWidth="1"/>
    <col min="1538" max="1538" width="45.7109375" style="189" customWidth="1"/>
    <col min="1539" max="1539" width="6.42578125" style="189" customWidth="1"/>
    <col min="1540" max="1540" width="11.7109375" style="189" customWidth="1"/>
    <col min="1541" max="1541" width="13.85546875" style="189" customWidth="1"/>
    <col min="1542" max="1542" width="13.140625" style="189" customWidth="1"/>
    <col min="1543" max="1792" width="9.140625" style="189"/>
    <col min="1793" max="1793" width="5.28515625" style="189" customWidth="1"/>
    <col min="1794" max="1794" width="45.7109375" style="189" customWidth="1"/>
    <col min="1795" max="1795" width="6.42578125" style="189" customWidth="1"/>
    <col min="1796" max="1796" width="11.7109375" style="189" customWidth="1"/>
    <col min="1797" max="1797" width="13.85546875" style="189" customWidth="1"/>
    <col min="1798" max="1798" width="13.140625" style="189" customWidth="1"/>
    <col min="1799" max="2048" width="9.140625" style="189"/>
    <col min="2049" max="2049" width="5.28515625" style="189" customWidth="1"/>
    <col min="2050" max="2050" width="45.7109375" style="189" customWidth="1"/>
    <col min="2051" max="2051" width="6.42578125" style="189" customWidth="1"/>
    <col min="2052" max="2052" width="11.7109375" style="189" customWidth="1"/>
    <col min="2053" max="2053" width="13.85546875" style="189" customWidth="1"/>
    <col min="2054" max="2054" width="13.140625" style="189" customWidth="1"/>
    <col min="2055" max="2304" width="9.140625" style="189"/>
    <col min="2305" max="2305" width="5.28515625" style="189" customWidth="1"/>
    <col min="2306" max="2306" width="45.7109375" style="189" customWidth="1"/>
    <col min="2307" max="2307" width="6.42578125" style="189" customWidth="1"/>
    <col min="2308" max="2308" width="11.7109375" style="189" customWidth="1"/>
    <col min="2309" max="2309" width="13.85546875" style="189" customWidth="1"/>
    <col min="2310" max="2310" width="13.140625" style="189" customWidth="1"/>
    <col min="2311" max="2560" width="9.140625" style="189"/>
    <col min="2561" max="2561" width="5.28515625" style="189" customWidth="1"/>
    <col min="2562" max="2562" width="45.7109375" style="189" customWidth="1"/>
    <col min="2563" max="2563" width="6.42578125" style="189" customWidth="1"/>
    <col min="2564" max="2564" width="11.7109375" style="189" customWidth="1"/>
    <col min="2565" max="2565" width="13.85546875" style="189" customWidth="1"/>
    <col min="2566" max="2566" width="13.140625" style="189" customWidth="1"/>
    <col min="2567" max="2816" width="9.140625" style="189"/>
    <col min="2817" max="2817" width="5.28515625" style="189" customWidth="1"/>
    <col min="2818" max="2818" width="45.7109375" style="189" customWidth="1"/>
    <col min="2819" max="2819" width="6.42578125" style="189" customWidth="1"/>
    <col min="2820" max="2820" width="11.7109375" style="189" customWidth="1"/>
    <col min="2821" max="2821" width="13.85546875" style="189" customWidth="1"/>
    <col min="2822" max="2822" width="13.140625" style="189" customWidth="1"/>
    <col min="2823" max="3072" width="9.140625" style="189"/>
    <col min="3073" max="3073" width="5.28515625" style="189" customWidth="1"/>
    <col min="3074" max="3074" width="45.7109375" style="189" customWidth="1"/>
    <col min="3075" max="3075" width="6.42578125" style="189" customWidth="1"/>
    <col min="3076" max="3076" width="11.7109375" style="189" customWidth="1"/>
    <col min="3077" max="3077" width="13.85546875" style="189" customWidth="1"/>
    <col min="3078" max="3078" width="13.140625" style="189" customWidth="1"/>
    <col min="3079" max="3328" width="9.140625" style="189"/>
    <col min="3329" max="3329" width="5.28515625" style="189" customWidth="1"/>
    <col min="3330" max="3330" width="45.7109375" style="189" customWidth="1"/>
    <col min="3331" max="3331" width="6.42578125" style="189" customWidth="1"/>
    <col min="3332" max="3332" width="11.7109375" style="189" customWidth="1"/>
    <col min="3333" max="3333" width="13.85546875" style="189" customWidth="1"/>
    <col min="3334" max="3334" width="13.140625" style="189" customWidth="1"/>
    <col min="3335" max="3584" width="9.140625" style="189"/>
    <col min="3585" max="3585" width="5.28515625" style="189" customWidth="1"/>
    <col min="3586" max="3586" width="45.7109375" style="189" customWidth="1"/>
    <col min="3587" max="3587" width="6.42578125" style="189" customWidth="1"/>
    <col min="3588" max="3588" width="11.7109375" style="189" customWidth="1"/>
    <col min="3589" max="3589" width="13.85546875" style="189" customWidth="1"/>
    <col min="3590" max="3590" width="13.140625" style="189" customWidth="1"/>
    <col min="3591" max="3840" width="9.140625" style="189"/>
    <col min="3841" max="3841" width="5.28515625" style="189" customWidth="1"/>
    <col min="3842" max="3842" width="45.7109375" style="189" customWidth="1"/>
    <col min="3843" max="3843" width="6.42578125" style="189" customWidth="1"/>
    <col min="3844" max="3844" width="11.7109375" style="189" customWidth="1"/>
    <col min="3845" max="3845" width="13.85546875" style="189" customWidth="1"/>
    <col min="3846" max="3846" width="13.140625" style="189" customWidth="1"/>
    <col min="3847" max="4096" width="9.140625" style="189"/>
    <col min="4097" max="4097" width="5.28515625" style="189" customWidth="1"/>
    <col min="4098" max="4098" width="45.7109375" style="189" customWidth="1"/>
    <col min="4099" max="4099" width="6.42578125" style="189" customWidth="1"/>
    <col min="4100" max="4100" width="11.7109375" style="189" customWidth="1"/>
    <col min="4101" max="4101" width="13.85546875" style="189" customWidth="1"/>
    <col min="4102" max="4102" width="13.140625" style="189" customWidth="1"/>
    <col min="4103" max="4352" width="9.140625" style="189"/>
    <col min="4353" max="4353" width="5.28515625" style="189" customWidth="1"/>
    <col min="4354" max="4354" width="45.7109375" style="189" customWidth="1"/>
    <col min="4355" max="4355" width="6.42578125" style="189" customWidth="1"/>
    <col min="4356" max="4356" width="11.7109375" style="189" customWidth="1"/>
    <col min="4357" max="4357" width="13.85546875" style="189" customWidth="1"/>
    <col min="4358" max="4358" width="13.140625" style="189" customWidth="1"/>
    <col min="4359" max="4608" width="9.140625" style="189"/>
    <col min="4609" max="4609" width="5.28515625" style="189" customWidth="1"/>
    <col min="4610" max="4610" width="45.7109375" style="189" customWidth="1"/>
    <col min="4611" max="4611" width="6.42578125" style="189" customWidth="1"/>
    <col min="4612" max="4612" width="11.7109375" style="189" customWidth="1"/>
    <col min="4613" max="4613" width="13.85546875" style="189" customWidth="1"/>
    <col min="4614" max="4614" width="13.140625" style="189" customWidth="1"/>
    <col min="4615" max="4864" width="9.140625" style="189"/>
    <col min="4865" max="4865" width="5.28515625" style="189" customWidth="1"/>
    <col min="4866" max="4866" width="45.7109375" style="189" customWidth="1"/>
    <col min="4867" max="4867" width="6.42578125" style="189" customWidth="1"/>
    <col min="4868" max="4868" width="11.7109375" style="189" customWidth="1"/>
    <col min="4869" max="4869" width="13.85546875" style="189" customWidth="1"/>
    <col min="4870" max="4870" width="13.140625" style="189" customWidth="1"/>
    <col min="4871" max="5120" width="9.140625" style="189"/>
    <col min="5121" max="5121" width="5.28515625" style="189" customWidth="1"/>
    <col min="5122" max="5122" width="45.7109375" style="189" customWidth="1"/>
    <col min="5123" max="5123" width="6.42578125" style="189" customWidth="1"/>
    <col min="5124" max="5124" width="11.7109375" style="189" customWidth="1"/>
    <col min="5125" max="5125" width="13.85546875" style="189" customWidth="1"/>
    <col min="5126" max="5126" width="13.140625" style="189" customWidth="1"/>
    <col min="5127" max="5376" width="9.140625" style="189"/>
    <col min="5377" max="5377" width="5.28515625" style="189" customWidth="1"/>
    <col min="5378" max="5378" width="45.7109375" style="189" customWidth="1"/>
    <col min="5379" max="5379" width="6.42578125" style="189" customWidth="1"/>
    <col min="5380" max="5380" width="11.7109375" style="189" customWidth="1"/>
    <col min="5381" max="5381" width="13.85546875" style="189" customWidth="1"/>
    <col min="5382" max="5382" width="13.140625" style="189" customWidth="1"/>
    <col min="5383" max="5632" width="9.140625" style="189"/>
    <col min="5633" max="5633" width="5.28515625" style="189" customWidth="1"/>
    <col min="5634" max="5634" width="45.7109375" style="189" customWidth="1"/>
    <col min="5635" max="5635" width="6.42578125" style="189" customWidth="1"/>
    <col min="5636" max="5636" width="11.7109375" style="189" customWidth="1"/>
    <col min="5637" max="5637" width="13.85546875" style="189" customWidth="1"/>
    <col min="5638" max="5638" width="13.140625" style="189" customWidth="1"/>
    <col min="5639" max="5888" width="9.140625" style="189"/>
    <col min="5889" max="5889" width="5.28515625" style="189" customWidth="1"/>
    <col min="5890" max="5890" width="45.7109375" style="189" customWidth="1"/>
    <col min="5891" max="5891" width="6.42578125" style="189" customWidth="1"/>
    <col min="5892" max="5892" width="11.7109375" style="189" customWidth="1"/>
    <col min="5893" max="5893" width="13.85546875" style="189" customWidth="1"/>
    <col min="5894" max="5894" width="13.140625" style="189" customWidth="1"/>
    <col min="5895" max="6144" width="9.140625" style="189"/>
    <col min="6145" max="6145" width="5.28515625" style="189" customWidth="1"/>
    <col min="6146" max="6146" width="45.7109375" style="189" customWidth="1"/>
    <col min="6147" max="6147" width="6.42578125" style="189" customWidth="1"/>
    <col min="6148" max="6148" width="11.7109375" style="189" customWidth="1"/>
    <col min="6149" max="6149" width="13.85546875" style="189" customWidth="1"/>
    <col min="6150" max="6150" width="13.140625" style="189" customWidth="1"/>
    <col min="6151" max="6400" width="9.140625" style="189"/>
    <col min="6401" max="6401" width="5.28515625" style="189" customWidth="1"/>
    <col min="6402" max="6402" width="45.7109375" style="189" customWidth="1"/>
    <col min="6403" max="6403" width="6.42578125" style="189" customWidth="1"/>
    <col min="6404" max="6404" width="11.7109375" style="189" customWidth="1"/>
    <col min="6405" max="6405" width="13.85546875" style="189" customWidth="1"/>
    <col min="6406" max="6406" width="13.140625" style="189" customWidth="1"/>
    <col min="6407" max="6656" width="9.140625" style="189"/>
    <col min="6657" max="6657" width="5.28515625" style="189" customWidth="1"/>
    <col min="6658" max="6658" width="45.7109375" style="189" customWidth="1"/>
    <col min="6659" max="6659" width="6.42578125" style="189" customWidth="1"/>
    <col min="6660" max="6660" width="11.7109375" style="189" customWidth="1"/>
    <col min="6661" max="6661" width="13.85546875" style="189" customWidth="1"/>
    <col min="6662" max="6662" width="13.140625" style="189" customWidth="1"/>
    <col min="6663" max="6912" width="9.140625" style="189"/>
    <col min="6913" max="6913" width="5.28515625" style="189" customWidth="1"/>
    <col min="6914" max="6914" width="45.7109375" style="189" customWidth="1"/>
    <col min="6915" max="6915" width="6.42578125" style="189" customWidth="1"/>
    <col min="6916" max="6916" width="11.7109375" style="189" customWidth="1"/>
    <col min="6917" max="6917" width="13.85546875" style="189" customWidth="1"/>
    <col min="6918" max="6918" width="13.140625" style="189" customWidth="1"/>
    <col min="6919" max="7168" width="9.140625" style="189"/>
    <col min="7169" max="7169" width="5.28515625" style="189" customWidth="1"/>
    <col min="7170" max="7170" width="45.7109375" style="189" customWidth="1"/>
    <col min="7171" max="7171" width="6.42578125" style="189" customWidth="1"/>
    <col min="7172" max="7172" width="11.7109375" style="189" customWidth="1"/>
    <col min="7173" max="7173" width="13.85546875" style="189" customWidth="1"/>
    <col min="7174" max="7174" width="13.140625" style="189" customWidth="1"/>
    <col min="7175" max="7424" width="9.140625" style="189"/>
    <col min="7425" max="7425" width="5.28515625" style="189" customWidth="1"/>
    <col min="7426" max="7426" width="45.7109375" style="189" customWidth="1"/>
    <col min="7427" max="7427" width="6.42578125" style="189" customWidth="1"/>
    <col min="7428" max="7428" width="11.7109375" style="189" customWidth="1"/>
    <col min="7429" max="7429" width="13.85546875" style="189" customWidth="1"/>
    <col min="7430" max="7430" width="13.140625" style="189" customWidth="1"/>
    <col min="7431" max="7680" width="9.140625" style="189"/>
    <col min="7681" max="7681" width="5.28515625" style="189" customWidth="1"/>
    <col min="7682" max="7682" width="45.7109375" style="189" customWidth="1"/>
    <col min="7683" max="7683" width="6.42578125" style="189" customWidth="1"/>
    <col min="7684" max="7684" width="11.7109375" style="189" customWidth="1"/>
    <col min="7685" max="7685" width="13.85546875" style="189" customWidth="1"/>
    <col min="7686" max="7686" width="13.140625" style="189" customWidth="1"/>
    <col min="7687" max="7936" width="9.140625" style="189"/>
    <col min="7937" max="7937" width="5.28515625" style="189" customWidth="1"/>
    <col min="7938" max="7938" width="45.7109375" style="189" customWidth="1"/>
    <col min="7939" max="7939" width="6.42578125" style="189" customWidth="1"/>
    <col min="7940" max="7940" width="11.7109375" style="189" customWidth="1"/>
    <col min="7941" max="7941" width="13.85546875" style="189" customWidth="1"/>
    <col min="7942" max="7942" width="13.140625" style="189" customWidth="1"/>
    <col min="7943" max="8192" width="9.140625" style="189"/>
    <col min="8193" max="8193" width="5.28515625" style="189" customWidth="1"/>
    <col min="8194" max="8194" width="45.7109375" style="189" customWidth="1"/>
    <col min="8195" max="8195" width="6.42578125" style="189" customWidth="1"/>
    <col min="8196" max="8196" width="11.7109375" style="189" customWidth="1"/>
    <col min="8197" max="8197" width="13.85546875" style="189" customWidth="1"/>
    <col min="8198" max="8198" width="13.140625" style="189" customWidth="1"/>
    <col min="8199" max="8448" width="9.140625" style="189"/>
    <col min="8449" max="8449" width="5.28515625" style="189" customWidth="1"/>
    <col min="8450" max="8450" width="45.7109375" style="189" customWidth="1"/>
    <col min="8451" max="8451" width="6.42578125" style="189" customWidth="1"/>
    <col min="8452" max="8452" width="11.7109375" style="189" customWidth="1"/>
    <col min="8453" max="8453" width="13.85546875" style="189" customWidth="1"/>
    <col min="8454" max="8454" width="13.140625" style="189" customWidth="1"/>
    <col min="8455" max="8704" width="9.140625" style="189"/>
    <col min="8705" max="8705" width="5.28515625" style="189" customWidth="1"/>
    <col min="8706" max="8706" width="45.7109375" style="189" customWidth="1"/>
    <col min="8707" max="8707" width="6.42578125" style="189" customWidth="1"/>
    <col min="8708" max="8708" width="11.7109375" style="189" customWidth="1"/>
    <col min="8709" max="8709" width="13.85546875" style="189" customWidth="1"/>
    <col min="8710" max="8710" width="13.140625" style="189" customWidth="1"/>
    <col min="8711" max="8960" width="9.140625" style="189"/>
    <col min="8961" max="8961" width="5.28515625" style="189" customWidth="1"/>
    <col min="8962" max="8962" width="45.7109375" style="189" customWidth="1"/>
    <col min="8963" max="8963" width="6.42578125" style="189" customWidth="1"/>
    <col min="8964" max="8964" width="11.7109375" style="189" customWidth="1"/>
    <col min="8965" max="8965" width="13.85546875" style="189" customWidth="1"/>
    <col min="8966" max="8966" width="13.140625" style="189" customWidth="1"/>
    <col min="8967" max="9216" width="9.140625" style="189"/>
    <col min="9217" max="9217" width="5.28515625" style="189" customWidth="1"/>
    <col min="9218" max="9218" width="45.7109375" style="189" customWidth="1"/>
    <col min="9219" max="9219" width="6.42578125" style="189" customWidth="1"/>
    <col min="9220" max="9220" width="11.7109375" style="189" customWidth="1"/>
    <col min="9221" max="9221" width="13.85546875" style="189" customWidth="1"/>
    <col min="9222" max="9222" width="13.140625" style="189" customWidth="1"/>
    <col min="9223" max="9472" width="9.140625" style="189"/>
    <col min="9473" max="9473" width="5.28515625" style="189" customWidth="1"/>
    <col min="9474" max="9474" width="45.7109375" style="189" customWidth="1"/>
    <col min="9475" max="9475" width="6.42578125" style="189" customWidth="1"/>
    <col min="9476" max="9476" width="11.7109375" style="189" customWidth="1"/>
    <col min="9477" max="9477" width="13.85546875" style="189" customWidth="1"/>
    <col min="9478" max="9478" width="13.140625" style="189" customWidth="1"/>
    <col min="9479" max="9728" width="9.140625" style="189"/>
    <col min="9729" max="9729" width="5.28515625" style="189" customWidth="1"/>
    <col min="9730" max="9730" width="45.7109375" style="189" customWidth="1"/>
    <col min="9731" max="9731" width="6.42578125" style="189" customWidth="1"/>
    <col min="9732" max="9732" width="11.7109375" style="189" customWidth="1"/>
    <col min="9733" max="9733" width="13.85546875" style="189" customWidth="1"/>
    <col min="9734" max="9734" width="13.140625" style="189" customWidth="1"/>
    <col min="9735" max="9984" width="9.140625" style="189"/>
    <col min="9985" max="9985" width="5.28515625" style="189" customWidth="1"/>
    <col min="9986" max="9986" width="45.7109375" style="189" customWidth="1"/>
    <col min="9987" max="9987" width="6.42578125" style="189" customWidth="1"/>
    <col min="9988" max="9988" width="11.7109375" style="189" customWidth="1"/>
    <col min="9989" max="9989" width="13.85546875" style="189" customWidth="1"/>
    <col min="9990" max="9990" width="13.140625" style="189" customWidth="1"/>
    <col min="9991" max="10240" width="9.140625" style="189"/>
    <col min="10241" max="10241" width="5.28515625" style="189" customWidth="1"/>
    <col min="10242" max="10242" width="45.7109375" style="189" customWidth="1"/>
    <col min="10243" max="10243" width="6.42578125" style="189" customWidth="1"/>
    <col min="10244" max="10244" width="11.7109375" style="189" customWidth="1"/>
    <col min="10245" max="10245" width="13.85546875" style="189" customWidth="1"/>
    <col min="10246" max="10246" width="13.140625" style="189" customWidth="1"/>
    <col min="10247" max="10496" width="9.140625" style="189"/>
    <col min="10497" max="10497" width="5.28515625" style="189" customWidth="1"/>
    <col min="10498" max="10498" width="45.7109375" style="189" customWidth="1"/>
    <col min="10499" max="10499" width="6.42578125" style="189" customWidth="1"/>
    <col min="10500" max="10500" width="11.7109375" style="189" customWidth="1"/>
    <col min="10501" max="10501" width="13.85546875" style="189" customWidth="1"/>
    <col min="10502" max="10502" width="13.140625" style="189" customWidth="1"/>
    <col min="10503" max="10752" width="9.140625" style="189"/>
    <col min="10753" max="10753" width="5.28515625" style="189" customWidth="1"/>
    <col min="10754" max="10754" width="45.7109375" style="189" customWidth="1"/>
    <col min="10755" max="10755" width="6.42578125" style="189" customWidth="1"/>
    <col min="10756" max="10756" width="11.7109375" style="189" customWidth="1"/>
    <col min="10757" max="10757" width="13.85546875" style="189" customWidth="1"/>
    <col min="10758" max="10758" width="13.140625" style="189" customWidth="1"/>
    <col min="10759" max="11008" width="9.140625" style="189"/>
    <col min="11009" max="11009" width="5.28515625" style="189" customWidth="1"/>
    <col min="11010" max="11010" width="45.7109375" style="189" customWidth="1"/>
    <col min="11011" max="11011" width="6.42578125" style="189" customWidth="1"/>
    <col min="11012" max="11012" width="11.7109375" style="189" customWidth="1"/>
    <col min="11013" max="11013" width="13.85546875" style="189" customWidth="1"/>
    <col min="11014" max="11014" width="13.140625" style="189" customWidth="1"/>
    <col min="11015" max="11264" width="9.140625" style="189"/>
    <col min="11265" max="11265" width="5.28515625" style="189" customWidth="1"/>
    <col min="11266" max="11266" width="45.7109375" style="189" customWidth="1"/>
    <col min="11267" max="11267" width="6.42578125" style="189" customWidth="1"/>
    <col min="11268" max="11268" width="11.7109375" style="189" customWidth="1"/>
    <col min="11269" max="11269" width="13.85546875" style="189" customWidth="1"/>
    <col min="11270" max="11270" width="13.140625" style="189" customWidth="1"/>
    <col min="11271" max="11520" width="9.140625" style="189"/>
    <col min="11521" max="11521" width="5.28515625" style="189" customWidth="1"/>
    <col min="11522" max="11522" width="45.7109375" style="189" customWidth="1"/>
    <col min="11523" max="11523" width="6.42578125" style="189" customWidth="1"/>
    <col min="11524" max="11524" width="11.7109375" style="189" customWidth="1"/>
    <col min="11525" max="11525" width="13.85546875" style="189" customWidth="1"/>
    <col min="11526" max="11526" width="13.140625" style="189" customWidth="1"/>
    <col min="11527" max="11776" width="9.140625" style="189"/>
    <col min="11777" max="11777" width="5.28515625" style="189" customWidth="1"/>
    <col min="11778" max="11778" width="45.7109375" style="189" customWidth="1"/>
    <col min="11779" max="11779" width="6.42578125" style="189" customWidth="1"/>
    <col min="11780" max="11780" width="11.7109375" style="189" customWidth="1"/>
    <col min="11781" max="11781" width="13.85546875" style="189" customWidth="1"/>
    <col min="11782" max="11782" width="13.140625" style="189" customWidth="1"/>
    <col min="11783" max="12032" width="9.140625" style="189"/>
    <col min="12033" max="12033" width="5.28515625" style="189" customWidth="1"/>
    <col min="12034" max="12034" width="45.7109375" style="189" customWidth="1"/>
    <col min="12035" max="12035" width="6.42578125" style="189" customWidth="1"/>
    <col min="12036" max="12036" width="11.7109375" style="189" customWidth="1"/>
    <col min="12037" max="12037" width="13.85546875" style="189" customWidth="1"/>
    <col min="12038" max="12038" width="13.140625" style="189" customWidth="1"/>
    <col min="12039" max="12288" width="9.140625" style="189"/>
    <col min="12289" max="12289" width="5.28515625" style="189" customWidth="1"/>
    <col min="12290" max="12290" width="45.7109375" style="189" customWidth="1"/>
    <col min="12291" max="12291" width="6.42578125" style="189" customWidth="1"/>
    <col min="12292" max="12292" width="11.7109375" style="189" customWidth="1"/>
    <col min="12293" max="12293" width="13.85546875" style="189" customWidth="1"/>
    <col min="12294" max="12294" width="13.140625" style="189" customWidth="1"/>
    <col min="12295" max="12544" width="9.140625" style="189"/>
    <col min="12545" max="12545" width="5.28515625" style="189" customWidth="1"/>
    <col min="12546" max="12546" width="45.7109375" style="189" customWidth="1"/>
    <col min="12547" max="12547" width="6.42578125" style="189" customWidth="1"/>
    <col min="12548" max="12548" width="11.7109375" style="189" customWidth="1"/>
    <col min="12549" max="12549" width="13.85546875" style="189" customWidth="1"/>
    <col min="12550" max="12550" width="13.140625" style="189" customWidth="1"/>
    <col min="12551" max="12800" width="9.140625" style="189"/>
    <col min="12801" max="12801" width="5.28515625" style="189" customWidth="1"/>
    <col min="12802" max="12802" width="45.7109375" style="189" customWidth="1"/>
    <col min="12803" max="12803" width="6.42578125" style="189" customWidth="1"/>
    <col min="12804" max="12804" width="11.7109375" style="189" customWidth="1"/>
    <col min="12805" max="12805" width="13.85546875" style="189" customWidth="1"/>
    <col min="12806" max="12806" width="13.140625" style="189" customWidth="1"/>
    <col min="12807" max="13056" width="9.140625" style="189"/>
    <col min="13057" max="13057" width="5.28515625" style="189" customWidth="1"/>
    <col min="13058" max="13058" width="45.7109375" style="189" customWidth="1"/>
    <col min="13059" max="13059" width="6.42578125" style="189" customWidth="1"/>
    <col min="13060" max="13060" width="11.7109375" style="189" customWidth="1"/>
    <col min="13061" max="13061" width="13.85546875" style="189" customWidth="1"/>
    <col min="13062" max="13062" width="13.140625" style="189" customWidth="1"/>
    <col min="13063" max="13312" width="9.140625" style="189"/>
    <col min="13313" max="13313" width="5.28515625" style="189" customWidth="1"/>
    <col min="13314" max="13314" width="45.7109375" style="189" customWidth="1"/>
    <col min="13315" max="13315" width="6.42578125" style="189" customWidth="1"/>
    <col min="13316" max="13316" width="11.7109375" style="189" customWidth="1"/>
    <col min="13317" max="13317" width="13.85546875" style="189" customWidth="1"/>
    <col min="13318" max="13318" width="13.140625" style="189" customWidth="1"/>
    <col min="13319" max="13568" width="9.140625" style="189"/>
    <col min="13569" max="13569" width="5.28515625" style="189" customWidth="1"/>
    <col min="13570" max="13570" width="45.7109375" style="189" customWidth="1"/>
    <col min="13571" max="13571" width="6.42578125" style="189" customWidth="1"/>
    <col min="13572" max="13572" width="11.7109375" style="189" customWidth="1"/>
    <col min="13573" max="13573" width="13.85546875" style="189" customWidth="1"/>
    <col min="13574" max="13574" width="13.140625" style="189" customWidth="1"/>
    <col min="13575" max="13824" width="9.140625" style="189"/>
    <col min="13825" max="13825" width="5.28515625" style="189" customWidth="1"/>
    <col min="13826" max="13826" width="45.7109375" style="189" customWidth="1"/>
    <col min="13827" max="13827" width="6.42578125" style="189" customWidth="1"/>
    <col min="13828" max="13828" width="11.7109375" style="189" customWidth="1"/>
    <col min="13829" max="13829" width="13.85546875" style="189" customWidth="1"/>
    <col min="13830" max="13830" width="13.140625" style="189" customWidth="1"/>
    <col min="13831" max="14080" width="9.140625" style="189"/>
    <col min="14081" max="14081" width="5.28515625" style="189" customWidth="1"/>
    <col min="14082" max="14082" width="45.7109375" style="189" customWidth="1"/>
    <col min="14083" max="14083" width="6.42578125" style="189" customWidth="1"/>
    <col min="14084" max="14084" width="11.7109375" style="189" customWidth="1"/>
    <col min="14085" max="14085" width="13.85546875" style="189" customWidth="1"/>
    <col min="14086" max="14086" width="13.140625" style="189" customWidth="1"/>
    <col min="14087" max="14336" width="9.140625" style="189"/>
    <col min="14337" max="14337" width="5.28515625" style="189" customWidth="1"/>
    <col min="14338" max="14338" width="45.7109375" style="189" customWidth="1"/>
    <col min="14339" max="14339" width="6.42578125" style="189" customWidth="1"/>
    <col min="14340" max="14340" width="11.7109375" style="189" customWidth="1"/>
    <col min="14341" max="14341" width="13.85546875" style="189" customWidth="1"/>
    <col min="14342" max="14342" width="13.140625" style="189" customWidth="1"/>
    <col min="14343" max="14592" width="9.140625" style="189"/>
    <col min="14593" max="14593" width="5.28515625" style="189" customWidth="1"/>
    <col min="14594" max="14594" width="45.7109375" style="189" customWidth="1"/>
    <col min="14595" max="14595" width="6.42578125" style="189" customWidth="1"/>
    <col min="14596" max="14596" width="11.7109375" style="189" customWidth="1"/>
    <col min="14597" max="14597" width="13.85546875" style="189" customWidth="1"/>
    <col min="14598" max="14598" width="13.140625" style="189" customWidth="1"/>
    <col min="14599" max="14848" width="9.140625" style="189"/>
    <col min="14849" max="14849" width="5.28515625" style="189" customWidth="1"/>
    <col min="14850" max="14850" width="45.7109375" style="189" customWidth="1"/>
    <col min="14851" max="14851" width="6.42578125" style="189" customWidth="1"/>
    <col min="14852" max="14852" width="11.7109375" style="189" customWidth="1"/>
    <col min="14853" max="14853" width="13.85546875" style="189" customWidth="1"/>
    <col min="14854" max="14854" width="13.140625" style="189" customWidth="1"/>
    <col min="14855" max="15104" width="9.140625" style="189"/>
    <col min="15105" max="15105" width="5.28515625" style="189" customWidth="1"/>
    <col min="15106" max="15106" width="45.7109375" style="189" customWidth="1"/>
    <col min="15107" max="15107" width="6.42578125" style="189" customWidth="1"/>
    <col min="15108" max="15108" width="11.7109375" style="189" customWidth="1"/>
    <col min="15109" max="15109" width="13.85546875" style="189" customWidth="1"/>
    <col min="15110" max="15110" width="13.140625" style="189" customWidth="1"/>
    <col min="15111" max="15360" width="9.140625" style="189"/>
    <col min="15361" max="15361" width="5.28515625" style="189" customWidth="1"/>
    <col min="15362" max="15362" width="45.7109375" style="189" customWidth="1"/>
    <col min="15363" max="15363" width="6.42578125" style="189" customWidth="1"/>
    <col min="15364" max="15364" width="11.7109375" style="189" customWidth="1"/>
    <col min="15365" max="15365" width="13.85546875" style="189" customWidth="1"/>
    <col min="15366" max="15366" width="13.140625" style="189" customWidth="1"/>
    <col min="15367" max="15616" width="9.140625" style="189"/>
    <col min="15617" max="15617" width="5.28515625" style="189" customWidth="1"/>
    <col min="15618" max="15618" width="45.7109375" style="189" customWidth="1"/>
    <col min="15619" max="15619" width="6.42578125" style="189" customWidth="1"/>
    <col min="15620" max="15620" width="11.7109375" style="189" customWidth="1"/>
    <col min="15621" max="15621" width="13.85546875" style="189" customWidth="1"/>
    <col min="15622" max="15622" width="13.140625" style="189" customWidth="1"/>
    <col min="15623" max="15872" width="9.140625" style="189"/>
    <col min="15873" max="15873" width="5.28515625" style="189" customWidth="1"/>
    <col min="15874" max="15874" width="45.7109375" style="189" customWidth="1"/>
    <col min="15875" max="15875" width="6.42578125" style="189" customWidth="1"/>
    <col min="15876" max="15876" width="11.7109375" style="189" customWidth="1"/>
    <col min="15877" max="15877" width="13.85546875" style="189" customWidth="1"/>
    <col min="15878" max="15878" width="13.140625" style="189" customWidth="1"/>
    <col min="15879" max="16128" width="9.140625" style="189"/>
    <col min="16129" max="16129" width="5.28515625" style="189" customWidth="1"/>
    <col min="16130" max="16130" width="45.7109375" style="189" customWidth="1"/>
    <col min="16131" max="16131" width="6.42578125" style="189" customWidth="1"/>
    <col min="16132" max="16132" width="11.7109375" style="189" customWidth="1"/>
    <col min="16133" max="16133" width="13.85546875" style="189" customWidth="1"/>
    <col min="16134" max="16134" width="13.140625" style="189" customWidth="1"/>
    <col min="16135" max="16384" width="9.140625" style="189"/>
  </cols>
  <sheetData>
    <row r="2" spans="1:9" ht="16.5">
      <c r="B2" s="1260" t="s">
        <v>1146</v>
      </c>
      <c r="C2" s="1261"/>
      <c r="D2" s="1261"/>
      <c r="H2" s="595" t="s">
        <v>1453</v>
      </c>
    </row>
    <row r="3" spans="1:9" ht="16.5">
      <c r="B3" s="391"/>
      <c r="H3" s="596" t="s">
        <v>1454</v>
      </c>
    </row>
    <row r="4" spans="1:9" ht="16.5">
      <c r="A4" s="394" t="s">
        <v>1127</v>
      </c>
      <c r="B4" s="395" t="s">
        <v>1128</v>
      </c>
      <c r="C4" s="396" t="s">
        <v>1129</v>
      </c>
      <c r="D4" s="397" t="s">
        <v>1130</v>
      </c>
      <c r="E4" s="458" t="s">
        <v>1131</v>
      </c>
      <c r="F4" s="463" t="s">
        <v>1132</v>
      </c>
      <c r="H4" s="529" t="s">
        <v>1455</v>
      </c>
    </row>
    <row r="5" spans="1:9" ht="16.5">
      <c r="A5" s="399"/>
      <c r="B5" s="400"/>
      <c r="E5" s="459"/>
      <c r="F5" s="464"/>
      <c r="H5" s="597" t="s">
        <v>309</v>
      </c>
    </row>
    <row r="6" spans="1:9" ht="16.5">
      <c r="A6" s="399"/>
      <c r="B6" s="420" t="s">
        <v>1147</v>
      </c>
      <c r="E6" s="459"/>
      <c r="F6" s="464"/>
      <c r="H6" s="531" t="s">
        <v>1376</v>
      </c>
    </row>
    <row r="7" spans="1:9" ht="150">
      <c r="A7" s="399"/>
      <c r="B7" s="402" t="s">
        <v>1888</v>
      </c>
      <c r="E7" s="459"/>
      <c r="F7" s="464"/>
      <c r="H7" s="598" t="s">
        <v>1456</v>
      </c>
    </row>
    <row r="8" spans="1:9" ht="16.5">
      <c r="A8" s="399"/>
      <c r="B8" s="421"/>
      <c r="E8" s="459"/>
      <c r="F8" s="464"/>
      <c r="H8" s="599" t="s">
        <v>1457</v>
      </c>
    </row>
    <row r="9" spans="1:9" ht="75">
      <c r="A9" s="422">
        <v>1</v>
      </c>
      <c r="B9" s="404" t="s">
        <v>1889</v>
      </c>
      <c r="C9" s="944" t="s">
        <v>113</v>
      </c>
      <c r="D9" s="423">
        <v>1</v>
      </c>
      <c r="E9" s="1121">
        <v>0</v>
      </c>
      <c r="F9" s="1122">
        <f>D9*E9</f>
        <v>0</v>
      </c>
      <c r="H9" s="600" t="s">
        <v>1458</v>
      </c>
    </row>
    <row r="10" spans="1:9" s="411" customFormat="1" ht="16.5">
      <c r="A10" s="406"/>
      <c r="B10" s="945"/>
      <c r="C10" s="408"/>
      <c r="D10" s="409"/>
      <c r="E10" s="460"/>
      <c r="F10" s="1123"/>
      <c r="H10" s="533" t="s">
        <v>1459</v>
      </c>
    </row>
    <row r="11" spans="1:9" ht="90">
      <c r="A11" s="422">
        <v>2</v>
      </c>
      <c r="B11" s="404" t="s">
        <v>1148</v>
      </c>
      <c r="C11" s="944" t="s">
        <v>107</v>
      </c>
      <c r="D11" s="423">
        <v>20</v>
      </c>
      <c r="E11" s="1121">
        <v>0</v>
      </c>
      <c r="F11" s="1122">
        <f>D11*E11</f>
        <v>0</v>
      </c>
      <c r="H11" s="714" t="s">
        <v>1460</v>
      </c>
      <c r="I11" s="723">
        <f>SUM(F9+F11+F13+F15+F17+F19+F21+F23+F25+F27+F29+F31+F33+F35+F37+F39+F41+F43+F45+F47+F49+F51+F53+F55+F57)</f>
        <v>0</v>
      </c>
    </row>
    <row r="12" spans="1:9" s="411" customFormat="1" ht="8.25">
      <c r="A12" s="406"/>
      <c r="B12" s="945"/>
      <c r="C12" s="408"/>
      <c r="D12" s="409"/>
      <c r="E12" s="460"/>
      <c r="F12" s="1123"/>
    </row>
    <row r="13" spans="1:9" ht="30">
      <c r="A13" s="422">
        <v>3</v>
      </c>
      <c r="B13" s="404" t="s">
        <v>1149</v>
      </c>
      <c r="C13" s="944" t="s">
        <v>101</v>
      </c>
      <c r="D13" s="423">
        <v>20</v>
      </c>
      <c r="E13" s="1121">
        <v>0</v>
      </c>
      <c r="F13" s="1122">
        <f>D13*E13</f>
        <v>0</v>
      </c>
    </row>
    <row r="14" spans="1:9" s="411" customFormat="1" ht="8.25">
      <c r="A14" s="406"/>
      <c r="B14" s="945"/>
      <c r="C14" s="408"/>
      <c r="D14" s="409"/>
      <c r="E14" s="460"/>
      <c r="F14" s="1123"/>
    </row>
    <row r="15" spans="1:9" ht="60">
      <c r="A15" s="422">
        <v>4</v>
      </c>
      <c r="B15" s="404" t="s">
        <v>1150</v>
      </c>
      <c r="C15" s="944" t="s">
        <v>107</v>
      </c>
      <c r="D15" s="423">
        <v>4.5</v>
      </c>
      <c r="E15" s="1121">
        <v>0</v>
      </c>
      <c r="F15" s="1122">
        <f>D15*E15</f>
        <v>0</v>
      </c>
    </row>
    <row r="16" spans="1:9" s="411" customFormat="1" ht="8.25">
      <c r="A16" s="406"/>
      <c r="B16" s="945"/>
      <c r="C16" s="408"/>
      <c r="D16" s="409"/>
      <c r="E16" s="460"/>
      <c r="F16" s="1123"/>
    </row>
    <row r="17" spans="1:6" ht="45">
      <c r="A17" s="422">
        <v>5</v>
      </c>
      <c r="B17" s="404" t="s">
        <v>1151</v>
      </c>
      <c r="C17" s="944" t="s">
        <v>107</v>
      </c>
      <c r="D17" s="423">
        <v>10</v>
      </c>
      <c r="E17" s="1121">
        <v>0</v>
      </c>
      <c r="F17" s="1122">
        <f>D17*E17</f>
        <v>0</v>
      </c>
    </row>
    <row r="18" spans="1:6" s="411" customFormat="1" ht="8.25">
      <c r="A18" s="406"/>
      <c r="B18" s="945"/>
      <c r="C18" s="408"/>
      <c r="D18" s="409"/>
      <c r="E18" s="460"/>
      <c r="F18" s="1123"/>
    </row>
    <row r="19" spans="1:6" ht="30">
      <c r="A19" s="422">
        <v>6</v>
      </c>
      <c r="B19" s="404" t="s">
        <v>1152</v>
      </c>
      <c r="C19" s="944" t="s">
        <v>107</v>
      </c>
      <c r="D19" s="423">
        <v>6</v>
      </c>
      <c r="E19" s="1121">
        <v>0</v>
      </c>
      <c r="F19" s="1122">
        <f>D19*E19</f>
        <v>0</v>
      </c>
    </row>
    <row r="20" spans="1:6" s="411" customFormat="1" ht="8.25">
      <c r="A20" s="406"/>
      <c r="B20" s="945"/>
      <c r="C20" s="408"/>
      <c r="D20" s="409"/>
      <c r="E20" s="460"/>
      <c r="F20" s="1123"/>
    </row>
    <row r="21" spans="1:6" ht="90">
      <c r="A21" s="422">
        <v>7</v>
      </c>
      <c r="B21" s="404" t="s">
        <v>1153</v>
      </c>
      <c r="C21" s="944" t="s">
        <v>107</v>
      </c>
      <c r="D21" s="423">
        <v>7</v>
      </c>
      <c r="E21" s="1121">
        <v>0</v>
      </c>
      <c r="F21" s="1122">
        <f>D21*E21</f>
        <v>0</v>
      </c>
    </row>
    <row r="22" spans="1:6" s="411" customFormat="1" ht="8.25">
      <c r="A22" s="406"/>
      <c r="B22" s="945"/>
      <c r="C22" s="408"/>
      <c r="D22" s="409"/>
      <c r="E22" s="460"/>
      <c r="F22" s="1123"/>
    </row>
    <row r="23" spans="1:6" ht="60">
      <c r="A23" s="422">
        <v>8</v>
      </c>
      <c r="B23" s="404" t="s">
        <v>1154</v>
      </c>
      <c r="C23" s="944" t="s">
        <v>101</v>
      </c>
      <c r="D23" s="423">
        <v>15</v>
      </c>
      <c r="E23" s="1121">
        <v>0</v>
      </c>
      <c r="F23" s="1122">
        <f>D23*E23</f>
        <v>0</v>
      </c>
    </row>
    <row r="24" spans="1:6" s="411" customFormat="1" ht="8.25">
      <c r="A24" s="406"/>
      <c r="B24" s="945"/>
      <c r="C24" s="408"/>
      <c r="D24" s="409"/>
      <c r="E24" s="460"/>
      <c r="F24" s="1123"/>
    </row>
    <row r="25" spans="1:6" ht="30">
      <c r="A25" s="422">
        <v>9</v>
      </c>
      <c r="B25" s="404" t="s">
        <v>1890</v>
      </c>
      <c r="C25" s="944" t="s">
        <v>895</v>
      </c>
      <c r="D25" s="423">
        <v>20</v>
      </c>
      <c r="E25" s="1121">
        <v>0</v>
      </c>
      <c r="F25" s="1122">
        <f>D25*E25</f>
        <v>0</v>
      </c>
    </row>
    <row r="26" spans="1:6" s="411" customFormat="1" ht="8.25">
      <c r="A26" s="406"/>
      <c r="B26" s="945"/>
      <c r="C26" s="408"/>
      <c r="D26" s="409"/>
      <c r="E26" s="460"/>
      <c r="F26" s="1123"/>
    </row>
    <row r="27" spans="1:6" ht="30">
      <c r="A27" s="422">
        <v>10</v>
      </c>
      <c r="B27" s="404" t="s">
        <v>1155</v>
      </c>
      <c r="C27" s="944" t="s">
        <v>113</v>
      </c>
      <c r="D27" s="423">
        <v>1</v>
      </c>
      <c r="E27" s="1121">
        <v>0</v>
      </c>
      <c r="F27" s="1122">
        <f>D27*E27</f>
        <v>0</v>
      </c>
    </row>
    <row r="28" spans="1:6" s="411" customFormat="1" ht="8.25">
      <c r="A28" s="406"/>
      <c r="B28" s="945"/>
      <c r="C28" s="408"/>
      <c r="D28" s="409"/>
      <c r="E28" s="460"/>
      <c r="F28" s="1123"/>
    </row>
    <row r="29" spans="1:6" ht="45">
      <c r="A29" s="422">
        <v>11</v>
      </c>
      <c r="B29" s="404" t="s">
        <v>1891</v>
      </c>
      <c r="C29" s="944" t="s">
        <v>113</v>
      </c>
      <c r="D29" s="423">
        <v>1</v>
      </c>
      <c r="E29" s="1121">
        <v>0</v>
      </c>
      <c r="F29" s="1122">
        <f>D29*E29</f>
        <v>0</v>
      </c>
    </row>
    <row r="30" spans="1:6" s="411" customFormat="1">
      <c r="A30" s="422"/>
      <c r="B30" s="424" t="s">
        <v>1892</v>
      </c>
      <c r="C30" s="944"/>
      <c r="D30" s="423"/>
      <c r="E30" s="1121"/>
      <c r="F30" s="1122"/>
    </row>
    <row r="31" spans="1:6">
      <c r="A31" s="422"/>
      <c r="B31" s="424" t="s">
        <v>1893</v>
      </c>
      <c r="C31" s="944"/>
      <c r="D31" s="423"/>
      <c r="E31" s="1121"/>
      <c r="F31" s="1122"/>
    </row>
    <row r="32" spans="1:6" s="411" customFormat="1" ht="15.75">
      <c r="A32" s="422"/>
      <c r="B32" s="424" t="s">
        <v>1894</v>
      </c>
      <c r="C32" s="944"/>
      <c r="D32" s="423"/>
      <c r="E32" s="1121"/>
      <c r="F32" s="1122"/>
    </row>
    <row r="33" spans="1:6">
      <c r="A33" s="422"/>
      <c r="B33" s="424" t="s">
        <v>1895</v>
      </c>
      <c r="C33" s="944"/>
      <c r="D33" s="423"/>
      <c r="E33" s="1121"/>
      <c r="F33" s="1122"/>
    </row>
    <row r="34" spans="1:6" s="411" customFormat="1">
      <c r="A34" s="422"/>
      <c r="B34" s="424" t="s">
        <v>1896</v>
      </c>
      <c r="C34" s="944"/>
      <c r="D34" s="423"/>
      <c r="E34" s="1121"/>
      <c r="F34" s="1122"/>
    </row>
    <row r="35" spans="1:6" ht="30">
      <c r="A35" s="422"/>
      <c r="B35" s="424" t="s">
        <v>1897</v>
      </c>
      <c r="C35" s="944"/>
      <c r="D35" s="423"/>
      <c r="E35" s="1121"/>
      <c r="F35" s="1122"/>
    </row>
    <row r="36" spans="1:6" s="411" customFormat="1" ht="8.25">
      <c r="A36" s="406"/>
      <c r="B36" s="945"/>
      <c r="C36" s="408"/>
      <c r="D36" s="409"/>
      <c r="E36" s="460"/>
      <c r="F36" s="1123"/>
    </row>
    <row r="37" spans="1:6" ht="30">
      <c r="A37" s="422">
        <v>12</v>
      </c>
      <c r="B37" s="424" t="s">
        <v>1898</v>
      </c>
      <c r="C37" s="944" t="s">
        <v>895</v>
      </c>
      <c r="D37" s="423">
        <v>2</v>
      </c>
      <c r="E37" s="1121">
        <v>0</v>
      </c>
      <c r="F37" s="1122">
        <f>D37*E37</f>
        <v>0</v>
      </c>
    </row>
    <row r="38" spans="1:6" s="411" customFormat="1" ht="8.25">
      <c r="A38" s="406"/>
      <c r="B38" s="945"/>
      <c r="C38" s="408"/>
      <c r="D38" s="409"/>
      <c r="E38" s="460"/>
      <c r="F38" s="1123"/>
    </row>
    <row r="39" spans="1:6" ht="45">
      <c r="A39" s="422">
        <v>13</v>
      </c>
      <c r="B39" s="424" t="s">
        <v>1156</v>
      </c>
      <c r="C39" s="944" t="s">
        <v>113</v>
      </c>
      <c r="D39" s="423">
        <v>1</v>
      </c>
      <c r="E39" s="1121">
        <v>0</v>
      </c>
      <c r="F39" s="1122">
        <f>D39*E39</f>
        <v>0</v>
      </c>
    </row>
    <row r="40" spans="1:6" s="411" customFormat="1" ht="8.25">
      <c r="A40" s="406"/>
      <c r="B40" s="945"/>
      <c r="C40" s="408"/>
      <c r="D40" s="409"/>
      <c r="E40" s="460"/>
      <c r="F40" s="1123"/>
    </row>
    <row r="41" spans="1:6" ht="30">
      <c r="A41" s="422">
        <v>14</v>
      </c>
      <c r="B41" s="424" t="s">
        <v>1157</v>
      </c>
      <c r="C41" s="944" t="s">
        <v>119</v>
      </c>
      <c r="D41" s="423">
        <v>4</v>
      </c>
      <c r="E41" s="1121">
        <v>0</v>
      </c>
      <c r="F41" s="1122">
        <f>D41*E41</f>
        <v>0</v>
      </c>
    </row>
    <row r="42" spans="1:6" s="411" customFormat="1" ht="8.25">
      <c r="A42" s="406"/>
      <c r="B42" s="945"/>
      <c r="C42" s="408"/>
      <c r="D42" s="409"/>
      <c r="E42" s="460"/>
      <c r="F42" s="1123"/>
    </row>
    <row r="43" spans="1:6" ht="30">
      <c r="A43" s="422">
        <v>15</v>
      </c>
      <c r="B43" s="404" t="s">
        <v>1158</v>
      </c>
      <c r="C43" s="944" t="s">
        <v>895</v>
      </c>
      <c r="D43" s="423">
        <v>20</v>
      </c>
      <c r="E43" s="1121">
        <v>0</v>
      </c>
      <c r="F43" s="1122">
        <f>D43*E43</f>
        <v>0</v>
      </c>
    </row>
    <row r="44" spans="1:6" s="411" customFormat="1" ht="8.25">
      <c r="A44" s="406"/>
      <c r="B44" s="945"/>
      <c r="C44" s="408"/>
      <c r="D44" s="409"/>
      <c r="E44" s="460"/>
      <c r="F44" s="1123"/>
    </row>
    <row r="45" spans="1:6">
      <c r="A45" s="422">
        <v>16</v>
      </c>
      <c r="B45" s="424" t="s">
        <v>1159</v>
      </c>
      <c r="C45" s="944" t="s">
        <v>113</v>
      </c>
      <c r="D45" s="423">
        <v>1</v>
      </c>
      <c r="E45" s="1121">
        <v>0</v>
      </c>
      <c r="F45" s="1122">
        <f>D45*E45</f>
        <v>0</v>
      </c>
    </row>
    <row r="46" spans="1:6" s="411" customFormat="1" ht="8.25">
      <c r="A46" s="406"/>
      <c r="B46" s="945"/>
      <c r="C46" s="408"/>
      <c r="D46" s="409"/>
      <c r="E46" s="460"/>
      <c r="F46" s="1123"/>
    </row>
    <row r="47" spans="1:6">
      <c r="A47" s="422">
        <v>17</v>
      </c>
      <c r="B47" s="424" t="s">
        <v>1160</v>
      </c>
      <c r="C47" s="944" t="s">
        <v>113</v>
      </c>
      <c r="D47" s="423">
        <v>1</v>
      </c>
      <c r="E47" s="1121">
        <v>0</v>
      </c>
      <c r="F47" s="1122">
        <f>D47*E47</f>
        <v>0</v>
      </c>
    </row>
    <row r="48" spans="1:6" s="411" customFormat="1" ht="8.25">
      <c r="A48" s="406"/>
      <c r="B48" s="945"/>
      <c r="C48" s="408"/>
      <c r="D48" s="409"/>
      <c r="E48" s="460"/>
      <c r="F48" s="1123"/>
    </row>
    <row r="49" spans="1:6" ht="45">
      <c r="A49" s="422">
        <v>18</v>
      </c>
      <c r="B49" s="424" t="s">
        <v>1161</v>
      </c>
      <c r="C49" s="944" t="s">
        <v>113</v>
      </c>
      <c r="D49" s="423">
        <v>1</v>
      </c>
      <c r="E49" s="1121">
        <v>0</v>
      </c>
      <c r="F49" s="1122">
        <f>D49*E49</f>
        <v>0</v>
      </c>
    </row>
    <row r="50" spans="1:6" ht="12.75">
      <c r="A50" s="406"/>
      <c r="B50" s="945"/>
      <c r="C50" s="408"/>
      <c r="D50" s="409"/>
      <c r="E50" s="460"/>
      <c r="F50" s="1123"/>
    </row>
    <row r="51" spans="1:6">
      <c r="A51" s="422">
        <v>19</v>
      </c>
      <c r="B51" s="424" t="s">
        <v>1162</v>
      </c>
      <c r="C51" s="944" t="s">
        <v>113</v>
      </c>
      <c r="D51" s="423">
        <v>1</v>
      </c>
      <c r="E51" s="1121">
        <v>0</v>
      </c>
      <c r="F51" s="1122">
        <f>D51*E51</f>
        <v>0</v>
      </c>
    </row>
    <row r="52" spans="1:6" ht="12.75">
      <c r="A52" s="406"/>
      <c r="B52" s="945"/>
      <c r="C52" s="408"/>
      <c r="D52" s="409"/>
      <c r="E52" s="460"/>
      <c r="F52" s="1123"/>
    </row>
    <row r="53" spans="1:6" ht="30">
      <c r="A53" s="422">
        <v>20</v>
      </c>
      <c r="B53" s="424" t="s">
        <v>1163</v>
      </c>
      <c r="C53" s="944" t="s">
        <v>113</v>
      </c>
      <c r="D53" s="423">
        <v>1</v>
      </c>
      <c r="E53" s="1121">
        <v>0</v>
      </c>
      <c r="F53" s="1122">
        <f>D53*E53</f>
        <v>0</v>
      </c>
    </row>
    <row r="54" spans="1:6" ht="12.75">
      <c r="A54" s="406"/>
      <c r="B54" s="945"/>
      <c r="C54" s="408"/>
      <c r="D54" s="409"/>
      <c r="E54" s="460"/>
      <c r="F54" s="1123"/>
    </row>
    <row r="55" spans="1:6">
      <c r="A55" s="422">
        <v>21</v>
      </c>
      <c r="B55" s="424" t="s">
        <v>1164</v>
      </c>
      <c r="C55" s="944" t="s">
        <v>119</v>
      </c>
      <c r="D55" s="423">
        <v>30</v>
      </c>
      <c r="E55" s="1121">
        <v>0</v>
      </c>
      <c r="F55" s="1122">
        <f>D55*E55</f>
        <v>0</v>
      </c>
    </row>
    <row r="56" spans="1:6" ht="12.75">
      <c r="A56" s="406"/>
      <c r="B56" s="945"/>
      <c r="C56" s="408"/>
      <c r="D56" s="409"/>
      <c r="E56" s="460"/>
      <c r="F56" s="1123"/>
    </row>
    <row r="57" spans="1:6" s="411" customFormat="1" ht="90">
      <c r="A57" s="422">
        <v>22</v>
      </c>
      <c r="B57" s="424" t="s">
        <v>1165</v>
      </c>
      <c r="C57" s="944" t="s">
        <v>113</v>
      </c>
      <c r="D57" s="423">
        <v>1</v>
      </c>
      <c r="E57" s="1121">
        <v>0</v>
      </c>
      <c r="F57" s="1122">
        <f>D57*E57</f>
        <v>0</v>
      </c>
    </row>
    <row r="58" spans="1:6" s="411" customFormat="1">
      <c r="A58" s="422"/>
      <c r="B58" s="424"/>
      <c r="C58" s="944"/>
      <c r="D58" s="423"/>
      <c r="E58" s="1124"/>
      <c r="F58" s="1125"/>
    </row>
    <row r="59" spans="1:6">
      <c r="A59" s="394"/>
      <c r="B59" s="414" t="s">
        <v>442</v>
      </c>
      <c r="C59" s="415"/>
      <c r="D59" s="416"/>
      <c r="E59" s="462"/>
      <c r="F59" s="465">
        <f>SUM(F9:F57)</f>
        <v>0</v>
      </c>
    </row>
  </sheetData>
  <mergeCells count="1">
    <mergeCell ref="B2:D2"/>
  </mergeCells>
  <pageMargins left="0.98425196850393704" right="0.78740157480314965" top="0.98425196850393704" bottom="0.98425196850393704" header="0" footer="0"/>
  <pageSetup paperSize="9" scale="86"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C71ABA-54DC-4677-B775-E5B40838772E}">
  <dimension ref="A2:J163"/>
  <sheetViews>
    <sheetView view="pageBreakPreview" zoomScale="115" zoomScaleNormal="100" zoomScaleSheetLayoutView="115" workbookViewId="0">
      <selection activeCell="E119" sqref="E119"/>
    </sheetView>
  </sheetViews>
  <sheetFormatPr defaultRowHeight="15"/>
  <cols>
    <col min="1" max="1" width="5.28515625" style="388" customWidth="1"/>
    <col min="2" max="2" width="45.7109375" style="419" customWidth="1"/>
    <col min="3" max="3" width="6.42578125" style="392" customWidth="1"/>
    <col min="4" max="4" width="11.7109375" style="389" customWidth="1"/>
    <col min="5" max="5" width="13.85546875" style="457" customWidth="1"/>
    <col min="6" max="6" width="13.140625" style="457" customWidth="1"/>
    <col min="7" max="7" width="9.140625" style="189" hidden="1" customWidth="1"/>
    <col min="8" max="8" width="29.7109375" style="189" hidden="1" customWidth="1"/>
    <col min="9" max="9" width="19.140625" style="189" hidden="1" customWidth="1"/>
    <col min="10" max="10" width="9.140625" style="189" hidden="1" customWidth="1"/>
    <col min="11" max="256" width="9.140625" style="189"/>
    <col min="257" max="257" width="5.28515625" style="189" customWidth="1"/>
    <col min="258" max="258" width="45.7109375" style="189" customWidth="1"/>
    <col min="259" max="259" width="6.42578125" style="189" customWidth="1"/>
    <col min="260" max="260" width="11.7109375" style="189" customWidth="1"/>
    <col min="261" max="261" width="13.85546875" style="189" customWidth="1"/>
    <col min="262" max="262" width="13.140625" style="189" customWidth="1"/>
    <col min="263" max="512" width="9.140625" style="189"/>
    <col min="513" max="513" width="5.28515625" style="189" customWidth="1"/>
    <col min="514" max="514" width="45.7109375" style="189" customWidth="1"/>
    <col min="515" max="515" width="6.42578125" style="189" customWidth="1"/>
    <col min="516" max="516" width="11.7109375" style="189" customWidth="1"/>
    <col min="517" max="517" width="13.85546875" style="189" customWidth="1"/>
    <col min="518" max="518" width="13.140625" style="189" customWidth="1"/>
    <col min="519" max="768" width="9.140625" style="189"/>
    <col min="769" max="769" width="5.28515625" style="189" customWidth="1"/>
    <col min="770" max="770" width="45.7109375" style="189" customWidth="1"/>
    <col min="771" max="771" width="6.42578125" style="189" customWidth="1"/>
    <col min="772" max="772" width="11.7109375" style="189" customWidth="1"/>
    <col min="773" max="773" width="13.85546875" style="189" customWidth="1"/>
    <col min="774" max="774" width="13.140625" style="189" customWidth="1"/>
    <col min="775" max="1024" width="9.140625" style="189"/>
    <col min="1025" max="1025" width="5.28515625" style="189" customWidth="1"/>
    <col min="1026" max="1026" width="45.7109375" style="189" customWidth="1"/>
    <col min="1027" max="1027" width="6.42578125" style="189" customWidth="1"/>
    <col min="1028" max="1028" width="11.7109375" style="189" customWidth="1"/>
    <col min="1029" max="1029" width="13.85546875" style="189" customWidth="1"/>
    <col min="1030" max="1030" width="13.140625" style="189" customWidth="1"/>
    <col min="1031" max="1280" width="9.140625" style="189"/>
    <col min="1281" max="1281" width="5.28515625" style="189" customWidth="1"/>
    <col min="1282" max="1282" width="45.7109375" style="189" customWidth="1"/>
    <col min="1283" max="1283" width="6.42578125" style="189" customWidth="1"/>
    <col min="1284" max="1284" width="11.7109375" style="189" customWidth="1"/>
    <col min="1285" max="1285" width="13.85546875" style="189" customWidth="1"/>
    <col min="1286" max="1286" width="13.140625" style="189" customWidth="1"/>
    <col min="1287" max="1536" width="9.140625" style="189"/>
    <col min="1537" max="1537" width="5.28515625" style="189" customWidth="1"/>
    <col min="1538" max="1538" width="45.7109375" style="189" customWidth="1"/>
    <col min="1539" max="1539" width="6.42578125" style="189" customWidth="1"/>
    <col min="1540" max="1540" width="11.7109375" style="189" customWidth="1"/>
    <col min="1541" max="1541" width="13.85546875" style="189" customWidth="1"/>
    <col min="1542" max="1542" width="13.140625" style="189" customWidth="1"/>
    <col min="1543" max="1792" width="9.140625" style="189"/>
    <col min="1793" max="1793" width="5.28515625" style="189" customWidth="1"/>
    <col min="1794" max="1794" width="45.7109375" style="189" customWidth="1"/>
    <col min="1795" max="1795" width="6.42578125" style="189" customWidth="1"/>
    <col min="1796" max="1796" width="11.7109375" style="189" customWidth="1"/>
    <col min="1797" max="1797" width="13.85546875" style="189" customWidth="1"/>
    <col min="1798" max="1798" width="13.140625" style="189" customWidth="1"/>
    <col min="1799" max="2048" width="9.140625" style="189"/>
    <col min="2049" max="2049" width="5.28515625" style="189" customWidth="1"/>
    <col min="2050" max="2050" width="45.7109375" style="189" customWidth="1"/>
    <col min="2051" max="2051" width="6.42578125" style="189" customWidth="1"/>
    <col min="2052" max="2052" width="11.7109375" style="189" customWidth="1"/>
    <col min="2053" max="2053" width="13.85546875" style="189" customWidth="1"/>
    <col min="2054" max="2054" width="13.140625" style="189" customWidth="1"/>
    <col min="2055" max="2304" width="9.140625" style="189"/>
    <col min="2305" max="2305" width="5.28515625" style="189" customWidth="1"/>
    <col min="2306" max="2306" width="45.7109375" style="189" customWidth="1"/>
    <col min="2307" max="2307" width="6.42578125" style="189" customWidth="1"/>
    <col min="2308" max="2308" width="11.7109375" style="189" customWidth="1"/>
    <col min="2309" max="2309" width="13.85546875" style="189" customWidth="1"/>
    <col min="2310" max="2310" width="13.140625" style="189" customWidth="1"/>
    <col min="2311" max="2560" width="9.140625" style="189"/>
    <col min="2561" max="2561" width="5.28515625" style="189" customWidth="1"/>
    <col min="2562" max="2562" width="45.7109375" style="189" customWidth="1"/>
    <col min="2563" max="2563" width="6.42578125" style="189" customWidth="1"/>
    <col min="2564" max="2564" width="11.7109375" style="189" customWidth="1"/>
    <col min="2565" max="2565" width="13.85546875" style="189" customWidth="1"/>
    <col min="2566" max="2566" width="13.140625" style="189" customWidth="1"/>
    <col min="2567" max="2816" width="9.140625" style="189"/>
    <col min="2817" max="2817" width="5.28515625" style="189" customWidth="1"/>
    <col min="2818" max="2818" width="45.7109375" style="189" customWidth="1"/>
    <col min="2819" max="2819" width="6.42578125" style="189" customWidth="1"/>
    <col min="2820" max="2820" width="11.7109375" style="189" customWidth="1"/>
    <col min="2821" max="2821" width="13.85546875" style="189" customWidth="1"/>
    <col min="2822" max="2822" width="13.140625" style="189" customWidth="1"/>
    <col min="2823" max="3072" width="9.140625" style="189"/>
    <col min="3073" max="3073" width="5.28515625" style="189" customWidth="1"/>
    <col min="3074" max="3074" width="45.7109375" style="189" customWidth="1"/>
    <col min="3075" max="3075" width="6.42578125" style="189" customWidth="1"/>
    <col min="3076" max="3076" width="11.7109375" style="189" customWidth="1"/>
    <col min="3077" max="3077" width="13.85546875" style="189" customWidth="1"/>
    <col min="3078" max="3078" width="13.140625" style="189" customWidth="1"/>
    <col min="3079" max="3328" width="9.140625" style="189"/>
    <col min="3329" max="3329" width="5.28515625" style="189" customWidth="1"/>
    <col min="3330" max="3330" width="45.7109375" style="189" customWidth="1"/>
    <col min="3331" max="3331" width="6.42578125" style="189" customWidth="1"/>
    <col min="3332" max="3332" width="11.7109375" style="189" customWidth="1"/>
    <col min="3333" max="3333" width="13.85546875" style="189" customWidth="1"/>
    <col min="3334" max="3334" width="13.140625" style="189" customWidth="1"/>
    <col min="3335" max="3584" width="9.140625" style="189"/>
    <col min="3585" max="3585" width="5.28515625" style="189" customWidth="1"/>
    <col min="3586" max="3586" width="45.7109375" style="189" customWidth="1"/>
    <col min="3587" max="3587" width="6.42578125" style="189" customWidth="1"/>
    <col min="3588" max="3588" width="11.7109375" style="189" customWidth="1"/>
    <col min="3589" max="3589" width="13.85546875" style="189" customWidth="1"/>
    <col min="3590" max="3590" width="13.140625" style="189" customWidth="1"/>
    <col min="3591" max="3840" width="9.140625" style="189"/>
    <col min="3841" max="3841" width="5.28515625" style="189" customWidth="1"/>
    <col min="3842" max="3842" width="45.7109375" style="189" customWidth="1"/>
    <col min="3843" max="3843" width="6.42578125" style="189" customWidth="1"/>
    <col min="3844" max="3844" width="11.7109375" style="189" customWidth="1"/>
    <col min="3845" max="3845" width="13.85546875" style="189" customWidth="1"/>
    <col min="3846" max="3846" width="13.140625" style="189" customWidth="1"/>
    <col min="3847" max="4096" width="9.140625" style="189"/>
    <col min="4097" max="4097" width="5.28515625" style="189" customWidth="1"/>
    <col min="4098" max="4098" width="45.7109375" style="189" customWidth="1"/>
    <col min="4099" max="4099" width="6.42578125" style="189" customWidth="1"/>
    <col min="4100" max="4100" width="11.7109375" style="189" customWidth="1"/>
    <col min="4101" max="4101" width="13.85546875" style="189" customWidth="1"/>
    <col min="4102" max="4102" width="13.140625" style="189" customWidth="1"/>
    <col min="4103" max="4352" width="9.140625" style="189"/>
    <col min="4353" max="4353" width="5.28515625" style="189" customWidth="1"/>
    <col min="4354" max="4354" width="45.7109375" style="189" customWidth="1"/>
    <col min="4355" max="4355" width="6.42578125" style="189" customWidth="1"/>
    <col min="4356" max="4356" width="11.7109375" style="189" customWidth="1"/>
    <col min="4357" max="4357" width="13.85546875" style="189" customWidth="1"/>
    <col min="4358" max="4358" width="13.140625" style="189" customWidth="1"/>
    <col min="4359" max="4608" width="9.140625" style="189"/>
    <col min="4609" max="4609" width="5.28515625" style="189" customWidth="1"/>
    <col min="4610" max="4610" width="45.7109375" style="189" customWidth="1"/>
    <col min="4611" max="4611" width="6.42578125" style="189" customWidth="1"/>
    <col min="4612" max="4612" width="11.7109375" style="189" customWidth="1"/>
    <col min="4613" max="4613" width="13.85546875" style="189" customWidth="1"/>
    <col min="4614" max="4614" width="13.140625" style="189" customWidth="1"/>
    <col min="4615" max="4864" width="9.140625" style="189"/>
    <col min="4865" max="4865" width="5.28515625" style="189" customWidth="1"/>
    <col min="4866" max="4866" width="45.7109375" style="189" customWidth="1"/>
    <col min="4867" max="4867" width="6.42578125" style="189" customWidth="1"/>
    <col min="4868" max="4868" width="11.7109375" style="189" customWidth="1"/>
    <col min="4869" max="4869" width="13.85546875" style="189" customWidth="1"/>
    <col min="4870" max="4870" width="13.140625" style="189" customWidth="1"/>
    <col min="4871" max="5120" width="9.140625" style="189"/>
    <col min="5121" max="5121" width="5.28515625" style="189" customWidth="1"/>
    <col min="5122" max="5122" width="45.7109375" style="189" customWidth="1"/>
    <col min="5123" max="5123" width="6.42578125" style="189" customWidth="1"/>
    <col min="5124" max="5124" width="11.7109375" style="189" customWidth="1"/>
    <col min="5125" max="5125" width="13.85546875" style="189" customWidth="1"/>
    <col min="5126" max="5126" width="13.140625" style="189" customWidth="1"/>
    <col min="5127" max="5376" width="9.140625" style="189"/>
    <col min="5377" max="5377" width="5.28515625" style="189" customWidth="1"/>
    <col min="5378" max="5378" width="45.7109375" style="189" customWidth="1"/>
    <col min="5379" max="5379" width="6.42578125" style="189" customWidth="1"/>
    <col min="5380" max="5380" width="11.7109375" style="189" customWidth="1"/>
    <col min="5381" max="5381" width="13.85546875" style="189" customWidth="1"/>
    <col min="5382" max="5382" width="13.140625" style="189" customWidth="1"/>
    <col min="5383" max="5632" width="9.140625" style="189"/>
    <col min="5633" max="5633" width="5.28515625" style="189" customWidth="1"/>
    <col min="5634" max="5634" width="45.7109375" style="189" customWidth="1"/>
    <col min="5635" max="5635" width="6.42578125" style="189" customWidth="1"/>
    <col min="5636" max="5636" width="11.7109375" style="189" customWidth="1"/>
    <col min="5637" max="5637" width="13.85546875" style="189" customWidth="1"/>
    <col min="5638" max="5638" width="13.140625" style="189" customWidth="1"/>
    <col min="5639" max="5888" width="9.140625" style="189"/>
    <col min="5889" max="5889" width="5.28515625" style="189" customWidth="1"/>
    <col min="5890" max="5890" width="45.7109375" style="189" customWidth="1"/>
    <col min="5891" max="5891" width="6.42578125" style="189" customWidth="1"/>
    <col min="5892" max="5892" width="11.7109375" style="189" customWidth="1"/>
    <col min="5893" max="5893" width="13.85546875" style="189" customWidth="1"/>
    <col min="5894" max="5894" width="13.140625" style="189" customWidth="1"/>
    <col min="5895" max="6144" width="9.140625" style="189"/>
    <col min="6145" max="6145" width="5.28515625" style="189" customWidth="1"/>
    <col min="6146" max="6146" width="45.7109375" style="189" customWidth="1"/>
    <col min="6147" max="6147" width="6.42578125" style="189" customWidth="1"/>
    <col min="6148" max="6148" width="11.7109375" style="189" customWidth="1"/>
    <col min="6149" max="6149" width="13.85546875" style="189" customWidth="1"/>
    <col min="6150" max="6150" width="13.140625" style="189" customWidth="1"/>
    <col min="6151" max="6400" width="9.140625" style="189"/>
    <col min="6401" max="6401" width="5.28515625" style="189" customWidth="1"/>
    <col min="6402" max="6402" width="45.7109375" style="189" customWidth="1"/>
    <col min="6403" max="6403" width="6.42578125" style="189" customWidth="1"/>
    <col min="6404" max="6404" width="11.7109375" style="189" customWidth="1"/>
    <col min="6405" max="6405" width="13.85546875" style="189" customWidth="1"/>
    <col min="6406" max="6406" width="13.140625" style="189" customWidth="1"/>
    <col min="6407" max="6656" width="9.140625" style="189"/>
    <col min="6657" max="6657" width="5.28515625" style="189" customWidth="1"/>
    <col min="6658" max="6658" width="45.7109375" style="189" customWidth="1"/>
    <col min="6659" max="6659" width="6.42578125" style="189" customWidth="1"/>
    <col min="6660" max="6660" width="11.7109375" style="189" customWidth="1"/>
    <col min="6661" max="6661" width="13.85546875" style="189" customWidth="1"/>
    <col min="6662" max="6662" width="13.140625" style="189" customWidth="1"/>
    <col min="6663" max="6912" width="9.140625" style="189"/>
    <col min="6913" max="6913" width="5.28515625" style="189" customWidth="1"/>
    <col min="6914" max="6914" width="45.7109375" style="189" customWidth="1"/>
    <col min="6915" max="6915" width="6.42578125" style="189" customWidth="1"/>
    <col min="6916" max="6916" width="11.7109375" style="189" customWidth="1"/>
    <col min="6917" max="6917" width="13.85546875" style="189" customWidth="1"/>
    <col min="6918" max="6918" width="13.140625" style="189" customWidth="1"/>
    <col min="6919" max="7168" width="9.140625" style="189"/>
    <col min="7169" max="7169" width="5.28515625" style="189" customWidth="1"/>
    <col min="7170" max="7170" width="45.7109375" style="189" customWidth="1"/>
    <col min="7171" max="7171" width="6.42578125" style="189" customWidth="1"/>
    <col min="7172" max="7172" width="11.7109375" style="189" customWidth="1"/>
    <col min="7173" max="7173" width="13.85546875" style="189" customWidth="1"/>
    <col min="7174" max="7174" width="13.140625" style="189" customWidth="1"/>
    <col min="7175" max="7424" width="9.140625" style="189"/>
    <col min="7425" max="7425" width="5.28515625" style="189" customWidth="1"/>
    <col min="7426" max="7426" width="45.7109375" style="189" customWidth="1"/>
    <col min="7427" max="7427" width="6.42578125" style="189" customWidth="1"/>
    <col min="7428" max="7428" width="11.7109375" style="189" customWidth="1"/>
    <col min="7429" max="7429" width="13.85546875" style="189" customWidth="1"/>
    <col min="7430" max="7430" width="13.140625" style="189" customWidth="1"/>
    <col min="7431" max="7680" width="9.140625" style="189"/>
    <col min="7681" max="7681" width="5.28515625" style="189" customWidth="1"/>
    <col min="7682" max="7682" width="45.7109375" style="189" customWidth="1"/>
    <col min="7683" max="7683" width="6.42578125" style="189" customWidth="1"/>
    <col min="7684" max="7684" width="11.7109375" style="189" customWidth="1"/>
    <col min="7685" max="7685" width="13.85546875" style="189" customWidth="1"/>
    <col min="7686" max="7686" width="13.140625" style="189" customWidth="1"/>
    <col min="7687" max="7936" width="9.140625" style="189"/>
    <col min="7937" max="7937" width="5.28515625" style="189" customWidth="1"/>
    <col min="7938" max="7938" width="45.7109375" style="189" customWidth="1"/>
    <col min="7939" max="7939" width="6.42578125" style="189" customWidth="1"/>
    <col min="7940" max="7940" width="11.7109375" style="189" customWidth="1"/>
    <col min="7941" max="7941" width="13.85546875" style="189" customWidth="1"/>
    <col min="7942" max="7942" width="13.140625" style="189" customWidth="1"/>
    <col min="7943" max="8192" width="9.140625" style="189"/>
    <col min="8193" max="8193" width="5.28515625" style="189" customWidth="1"/>
    <col min="8194" max="8194" width="45.7109375" style="189" customWidth="1"/>
    <col min="8195" max="8195" width="6.42578125" style="189" customWidth="1"/>
    <col min="8196" max="8196" width="11.7109375" style="189" customWidth="1"/>
    <col min="8197" max="8197" width="13.85546875" style="189" customWidth="1"/>
    <col min="8198" max="8198" width="13.140625" style="189" customWidth="1"/>
    <col min="8199" max="8448" width="9.140625" style="189"/>
    <col min="8449" max="8449" width="5.28515625" style="189" customWidth="1"/>
    <col min="8450" max="8450" width="45.7109375" style="189" customWidth="1"/>
    <col min="8451" max="8451" width="6.42578125" style="189" customWidth="1"/>
    <col min="8452" max="8452" width="11.7109375" style="189" customWidth="1"/>
    <col min="8453" max="8453" width="13.85546875" style="189" customWidth="1"/>
    <col min="8454" max="8454" width="13.140625" style="189" customWidth="1"/>
    <col min="8455" max="8704" width="9.140625" style="189"/>
    <col min="8705" max="8705" width="5.28515625" style="189" customWidth="1"/>
    <col min="8706" max="8706" width="45.7109375" style="189" customWidth="1"/>
    <col min="8707" max="8707" width="6.42578125" style="189" customWidth="1"/>
    <col min="8708" max="8708" width="11.7109375" style="189" customWidth="1"/>
    <col min="8709" max="8709" width="13.85546875" style="189" customWidth="1"/>
    <col min="8710" max="8710" width="13.140625" style="189" customWidth="1"/>
    <col min="8711" max="8960" width="9.140625" style="189"/>
    <col min="8961" max="8961" width="5.28515625" style="189" customWidth="1"/>
    <col min="8962" max="8962" width="45.7109375" style="189" customWidth="1"/>
    <col min="8963" max="8963" width="6.42578125" style="189" customWidth="1"/>
    <col min="8964" max="8964" width="11.7109375" style="189" customWidth="1"/>
    <col min="8965" max="8965" width="13.85546875" style="189" customWidth="1"/>
    <col min="8966" max="8966" width="13.140625" style="189" customWidth="1"/>
    <col min="8967" max="9216" width="9.140625" style="189"/>
    <col min="9217" max="9217" width="5.28515625" style="189" customWidth="1"/>
    <col min="9218" max="9218" width="45.7109375" style="189" customWidth="1"/>
    <col min="9219" max="9219" width="6.42578125" style="189" customWidth="1"/>
    <col min="9220" max="9220" width="11.7109375" style="189" customWidth="1"/>
    <col min="9221" max="9221" width="13.85546875" style="189" customWidth="1"/>
    <col min="9222" max="9222" width="13.140625" style="189" customWidth="1"/>
    <col min="9223" max="9472" width="9.140625" style="189"/>
    <col min="9473" max="9473" width="5.28515625" style="189" customWidth="1"/>
    <col min="9474" max="9474" width="45.7109375" style="189" customWidth="1"/>
    <col min="9475" max="9475" width="6.42578125" style="189" customWidth="1"/>
    <col min="9476" max="9476" width="11.7109375" style="189" customWidth="1"/>
    <col min="9477" max="9477" width="13.85546875" style="189" customWidth="1"/>
    <col min="9478" max="9478" width="13.140625" style="189" customWidth="1"/>
    <col min="9479" max="9728" width="9.140625" style="189"/>
    <col min="9729" max="9729" width="5.28515625" style="189" customWidth="1"/>
    <col min="9730" max="9730" width="45.7109375" style="189" customWidth="1"/>
    <col min="9731" max="9731" width="6.42578125" style="189" customWidth="1"/>
    <col min="9732" max="9732" width="11.7109375" style="189" customWidth="1"/>
    <col min="9733" max="9733" width="13.85546875" style="189" customWidth="1"/>
    <col min="9734" max="9734" width="13.140625" style="189" customWidth="1"/>
    <col min="9735" max="9984" width="9.140625" style="189"/>
    <col min="9985" max="9985" width="5.28515625" style="189" customWidth="1"/>
    <col min="9986" max="9986" width="45.7109375" style="189" customWidth="1"/>
    <col min="9987" max="9987" width="6.42578125" style="189" customWidth="1"/>
    <col min="9988" max="9988" width="11.7109375" style="189" customWidth="1"/>
    <col min="9989" max="9989" width="13.85546875" style="189" customWidth="1"/>
    <col min="9990" max="9990" width="13.140625" style="189" customWidth="1"/>
    <col min="9991" max="10240" width="9.140625" style="189"/>
    <col min="10241" max="10241" width="5.28515625" style="189" customWidth="1"/>
    <col min="10242" max="10242" width="45.7109375" style="189" customWidth="1"/>
    <col min="10243" max="10243" width="6.42578125" style="189" customWidth="1"/>
    <col min="10244" max="10244" width="11.7109375" style="189" customWidth="1"/>
    <col min="10245" max="10245" width="13.85546875" style="189" customWidth="1"/>
    <col min="10246" max="10246" width="13.140625" style="189" customWidth="1"/>
    <col min="10247" max="10496" width="9.140625" style="189"/>
    <col min="10497" max="10497" width="5.28515625" style="189" customWidth="1"/>
    <col min="10498" max="10498" width="45.7109375" style="189" customWidth="1"/>
    <col min="10499" max="10499" width="6.42578125" style="189" customWidth="1"/>
    <col min="10500" max="10500" width="11.7109375" style="189" customWidth="1"/>
    <col min="10501" max="10501" width="13.85546875" style="189" customWidth="1"/>
    <col min="10502" max="10502" width="13.140625" style="189" customWidth="1"/>
    <col min="10503" max="10752" width="9.140625" style="189"/>
    <col min="10753" max="10753" width="5.28515625" style="189" customWidth="1"/>
    <col min="10754" max="10754" width="45.7109375" style="189" customWidth="1"/>
    <col min="10755" max="10755" width="6.42578125" style="189" customWidth="1"/>
    <col min="10756" max="10756" width="11.7109375" style="189" customWidth="1"/>
    <col min="10757" max="10757" width="13.85546875" style="189" customWidth="1"/>
    <col min="10758" max="10758" width="13.140625" style="189" customWidth="1"/>
    <col min="10759" max="11008" width="9.140625" style="189"/>
    <col min="11009" max="11009" width="5.28515625" style="189" customWidth="1"/>
    <col min="11010" max="11010" width="45.7109375" style="189" customWidth="1"/>
    <col min="11011" max="11011" width="6.42578125" style="189" customWidth="1"/>
    <col min="11012" max="11012" width="11.7109375" style="189" customWidth="1"/>
    <col min="11013" max="11013" width="13.85546875" style="189" customWidth="1"/>
    <col min="11014" max="11014" width="13.140625" style="189" customWidth="1"/>
    <col min="11015" max="11264" width="9.140625" style="189"/>
    <col min="11265" max="11265" width="5.28515625" style="189" customWidth="1"/>
    <col min="11266" max="11266" width="45.7109375" style="189" customWidth="1"/>
    <col min="11267" max="11267" width="6.42578125" style="189" customWidth="1"/>
    <col min="11268" max="11268" width="11.7109375" style="189" customWidth="1"/>
    <col min="11269" max="11269" width="13.85546875" style="189" customWidth="1"/>
    <col min="11270" max="11270" width="13.140625" style="189" customWidth="1"/>
    <col min="11271" max="11520" width="9.140625" style="189"/>
    <col min="11521" max="11521" width="5.28515625" style="189" customWidth="1"/>
    <col min="11522" max="11522" width="45.7109375" style="189" customWidth="1"/>
    <col min="11523" max="11523" width="6.42578125" style="189" customWidth="1"/>
    <col min="11524" max="11524" width="11.7109375" style="189" customWidth="1"/>
    <col min="11525" max="11525" width="13.85546875" style="189" customWidth="1"/>
    <col min="11526" max="11526" width="13.140625" style="189" customWidth="1"/>
    <col min="11527" max="11776" width="9.140625" style="189"/>
    <col min="11777" max="11777" width="5.28515625" style="189" customWidth="1"/>
    <col min="11778" max="11778" width="45.7109375" style="189" customWidth="1"/>
    <col min="11779" max="11779" width="6.42578125" style="189" customWidth="1"/>
    <col min="11780" max="11780" width="11.7109375" style="189" customWidth="1"/>
    <col min="11781" max="11781" width="13.85546875" style="189" customWidth="1"/>
    <col min="11782" max="11782" width="13.140625" style="189" customWidth="1"/>
    <col min="11783" max="12032" width="9.140625" style="189"/>
    <col min="12033" max="12033" width="5.28515625" style="189" customWidth="1"/>
    <col min="12034" max="12034" width="45.7109375" style="189" customWidth="1"/>
    <col min="12035" max="12035" width="6.42578125" style="189" customWidth="1"/>
    <col min="12036" max="12036" width="11.7109375" style="189" customWidth="1"/>
    <col min="12037" max="12037" width="13.85546875" style="189" customWidth="1"/>
    <col min="12038" max="12038" width="13.140625" style="189" customWidth="1"/>
    <col min="12039" max="12288" width="9.140625" style="189"/>
    <col min="12289" max="12289" width="5.28515625" style="189" customWidth="1"/>
    <col min="12290" max="12290" width="45.7109375" style="189" customWidth="1"/>
    <col min="12291" max="12291" width="6.42578125" style="189" customWidth="1"/>
    <col min="12292" max="12292" width="11.7109375" style="189" customWidth="1"/>
    <col min="12293" max="12293" width="13.85546875" style="189" customWidth="1"/>
    <col min="12294" max="12294" width="13.140625" style="189" customWidth="1"/>
    <col min="12295" max="12544" width="9.140625" style="189"/>
    <col min="12545" max="12545" width="5.28515625" style="189" customWidth="1"/>
    <col min="12546" max="12546" width="45.7109375" style="189" customWidth="1"/>
    <col min="12547" max="12547" width="6.42578125" style="189" customWidth="1"/>
    <col min="12548" max="12548" width="11.7109375" style="189" customWidth="1"/>
    <col min="12549" max="12549" width="13.85546875" style="189" customWidth="1"/>
    <col min="12550" max="12550" width="13.140625" style="189" customWidth="1"/>
    <col min="12551" max="12800" width="9.140625" style="189"/>
    <col min="12801" max="12801" width="5.28515625" style="189" customWidth="1"/>
    <col min="12802" max="12802" width="45.7109375" style="189" customWidth="1"/>
    <col min="12803" max="12803" width="6.42578125" style="189" customWidth="1"/>
    <col min="12804" max="12804" width="11.7109375" style="189" customWidth="1"/>
    <col min="12805" max="12805" width="13.85546875" style="189" customWidth="1"/>
    <col min="12806" max="12806" width="13.140625" style="189" customWidth="1"/>
    <col min="12807" max="13056" width="9.140625" style="189"/>
    <col min="13057" max="13057" width="5.28515625" style="189" customWidth="1"/>
    <col min="13058" max="13058" width="45.7109375" style="189" customWidth="1"/>
    <col min="13059" max="13059" width="6.42578125" style="189" customWidth="1"/>
    <col min="13060" max="13060" width="11.7109375" style="189" customWidth="1"/>
    <col min="13061" max="13061" width="13.85546875" style="189" customWidth="1"/>
    <col min="13062" max="13062" width="13.140625" style="189" customWidth="1"/>
    <col min="13063" max="13312" width="9.140625" style="189"/>
    <col min="13313" max="13313" width="5.28515625" style="189" customWidth="1"/>
    <col min="13314" max="13314" width="45.7109375" style="189" customWidth="1"/>
    <col min="13315" max="13315" width="6.42578125" style="189" customWidth="1"/>
    <col min="13316" max="13316" width="11.7109375" style="189" customWidth="1"/>
    <col min="13317" max="13317" width="13.85546875" style="189" customWidth="1"/>
    <col min="13318" max="13318" width="13.140625" style="189" customWidth="1"/>
    <col min="13319" max="13568" width="9.140625" style="189"/>
    <col min="13569" max="13569" width="5.28515625" style="189" customWidth="1"/>
    <col min="13570" max="13570" width="45.7109375" style="189" customWidth="1"/>
    <col min="13571" max="13571" width="6.42578125" style="189" customWidth="1"/>
    <col min="13572" max="13572" width="11.7109375" style="189" customWidth="1"/>
    <col min="13573" max="13573" width="13.85546875" style="189" customWidth="1"/>
    <col min="13574" max="13574" width="13.140625" style="189" customWidth="1"/>
    <col min="13575" max="13824" width="9.140625" style="189"/>
    <col min="13825" max="13825" width="5.28515625" style="189" customWidth="1"/>
    <col min="13826" max="13826" width="45.7109375" style="189" customWidth="1"/>
    <col min="13827" max="13827" width="6.42578125" style="189" customWidth="1"/>
    <col min="13828" max="13828" width="11.7109375" style="189" customWidth="1"/>
    <col min="13829" max="13829" width="13.85546875" style="189" customWidth="1"/>
    <col min="13830" max="13830" width="13.140625" style="189" customWidth="1"/>
    <col min="13831" max="14080" width="9.140625" style="189"/>
    <col min="14081" max="14081" width="5.28515625" style="189" customWidth="1"/>
    <col min="14082" max="14082" width="45.7109375" style="189" customWidth="1"/>
    <col min="14083" max="14083" width="6.42578125" style="189" customWidth="1"/>
    <col min="14084" max="14084" width="11.7109375" style="189" customWidth="1"/>
    <col min="14085" max="14085" width="13.85546875" style="189" customWidth="1"/>
    <col min="14086" max="14086" width="13.140625" style="189" customWidth="1"/>
    <col min="14087" max="14336" width="9.140625" style="189"/>
    <col min="14337" max="14337" width="5.28515625" style="189" customWidth="1"/>
    <col min="14338" max="14338" width="45.7109375" style="189" customWidth="1"/>
    <col min="14339" max="14339" width="6.42578125" style="189" customWidth="1"/>
    <col min="14340" max="14340" width="11.7109375" style="189" customWidth="1"/>
    <col min="14341" max="14341" width="13.85546875" style="189" customWidth="1"/>
    <col min="14342" max="14342" width="13.140625" style="189" customWidth="1"/>
    <col min="14343" max="14592" width="9.140625" style="189"/>
    <col min="14593" max="14593" width="5.28515625" style="189" customWidth="1"/>
    <col min="14594" max="14594" width="45.7109375" style="189" customWidth="1"/>
    <col min="14595" max="14595" width="6.42578125" style="189" customWidth="1"/>
    <col min="14596" max="14596" width="11.7109375" style="189" customWidth="1"/>
    <col min="14597" max="14597" width="13.85546875" style="189" customWidth="1"/>
    <col min="14598" max="14598" width="13.140625" style="189" customWidth="1"/>
    <col min="14599" max="14848" width="9.140625" style="189"/>
    <col min="14849" max="14849" width="5.28515625" style="189" customWidth="1"/>
    <col min="14850" max="14850" width="45.7109375" style="189" customWidth="1"/>
    <col min="14851" max="14851" width="6.42578125" style="189" customWidth="1"/>
    <col min="14852" max="14852" width="11.7109375" style="189" customWidth="1"/>
    <col min="14853" max="14853" width="13.85546875" style="189" customWidth="1"/>
    <col min="14854" max="14854" width="13.140625" style="189" customWidth="1"/>
    <col min="14855" max="15104" width="9.140625" style="189"/>
    <col min="15105" max="15105" width="5.28515625" style="189" customWidth="1"/>
    <col min="15106" max="15106" width="45.7109375" style="189" customWidth="1"/>
    <col min="15107" max="15107" width="6.42578125" style="189" customWidth="1"/>
    <col min="15108" max="15108" width="11.7109375" style="189" customWidth="1"/>
    <col min="15109" max="15109" width="13.85546875" style="189" customWidth="1"/>
    <col min="15110" max="15110" width="13.140625" style="189" customWidth="1"/>
    <col min="15111" max="15360" width="9.140625" style="189"/>
    <col min="15361" max="15361" width="5.28515625" style="189" customWidth="1"/>
    <col min="15362" max="15362" width="45.7109375" style="189" customWidth="1"/>
    <col min="15363" max="15363" width="6.42578125" style="189" customWidth="1"/>
    <col min="15364" max="15364" width="11.7109375" style="189" customWidth="1"/>
    <col min="15365" max="15365" width="13.85546875" style="189" customWidth="1"/>
    <col min="15366" max="15366" width="13.140625" style="189" customWidth="1"/>
    <col min="15367" max="15616" width="9.140625" style="189"/>
    <col min="15617" max="15617" width="5.28515625" style="189" customWidth="1"/>
    <col min="15618" max="15618" width="45.7109375" style="189" customWidth="1"/>
    <col min="15619" max="15619" width="6.42578125" style="189" customWidth="1"/>
    <col min="15620" max="15620" width="11.7109375" style="189" customWidth="1"/>
    <col min="15621" max="15621" width="13.85546875" style="189" customWidth="1"/>
    <col min="15622" max="15622" width="13.140625" style="189" customWidth="1"/>
    <col min="15623" max="15872" width="9.140625" style="189"/>
    <col min="15873" max="15873" width="5.28515625" style="189" customWidth="1"/>
    <col min="15874" max="15874" width="45.7109375" style="189" customWidth="1"/>
    <col min="15875" max="15875" width="6.42578125" style="189" customWidth="1"/>
    <col min="15876" max="15876" width="11.7109375" style="189" customWidth="1"/>
    <col min="15877" max="15877" width="13.85546875" style="189" customWidth="1"/>
    <col min="15878" max="15878" width="13.140625" style="189" customWidth="1"/>
    <col min="15879" max="16128" width="9.140625" style="189"/>
    <col min="16129" max="16129" width="5.28515625" style="189" customWidth="1"/>
    <col min="16130" max="16130" width="45.7109375" style="189" customWidth="1"/>
    <col min="16131" max="16131" width="6.42578125" style="189" customWidth="1"/>
    <col min="16132" max="16132" width="11.7109375" style="189" customWidth="1"/>
    <col min="16133" max="16133" width="13.85546875" style="189" customWidth="1"/>
    <col min="16134" max="16134" width="13.140625" style="189" customWidth="1"/>
    <col min="16135" max="16384" width="9.140625" style="189"/>
  </cols>
  <sheetData>
    <row r="2" spans="1:9" ht="16.5">
      <c r="B2" s="1260" t="s">
        <v>1166</v>
      </c>
      <c r="C2" s="1261"/>
      <c r="D2" s="1261"/>
      <c r="H2" s="595" t="s">
        <v>1453</v>
      </c>
    </row>
    <row r="3" spans="1:9" ht="16.5">
      <c r="B3" s="391"/>
      <c r="H3" s="596" t="s">
        <v>1454</v>
      </c>
    </row>
    <row r="4" spans="1:9" ht="16.5">
      <c r="A4" s="394" t="s">
        <v>1127</v>
      </c>
      <c r="B4" s="395" t="s">
        <v>1128</v>
      </c>
      <c r="C4" s="396" t="s">
        <v>1129</v>
      </c>
      <c r="D4" s="425" t="s">
        <v>1130</v>
      </c>
      <c r="E4" s="458" t="s">
        <v>1131</v>
      </c>
      <c r="F4" s="463" t="s">
        <v>1132</v>
      </c>
      <c r="H4" s="529" t="s">
        <v>1455</v>
      </c>
    </row>
    <row r="5" spans="1:9" ht="16.5">
      <c r="A5" s="399"/>
      <c r="B5" s="400"/>
      <c r="E5" s="459"/>
      <c r="F5" s="464"/>
      <c r="H5" s="597" t="s">
        <v>309</v>
      </c>
    </row>
    <row r="6" spans="1:9" ht="16.5">
      <c r="A6" s="399"/>
      <c r="B6" s="420" t="s">
        <v>1147</v>
      </c>
      <c r="E6" s="459"/>
      <c r="F6" s="464"/>
      <c r="H6" s="531" t="s">
        <v>1376</v>
      </c>
    </row>
    <row r="7" spans="1:9" ht="65.25" customHeight="1">
      <c r="A7" s="399"/>
      <c r="B7" s="402" t="s">
        <v>1167</v>
      </c>
      <c r="E7" s="459"/>
      <c r="F7" s="464"/>
      <c r="H7" s="598" t="s">
        <v>1456</v>
      </c>
    </row>
    <row r="8" spans="1:9" ht="46.5" customHeight="1">
      <c r="A8" s="399"/>
      <c r="B8" s="421" t="s">
        <v>1168</v>
      </c>
      <c r="E8" s="459"/>
      <c r="F8" s="464"/>
      <c r="H8" s="599" t="s">
        <v>1457</v>
      </c>
      <c r="I8" s="728">
        <f>F107</f>
        <v>0</v>
      </c>
    </row>
    <row r="9" spans="1:9" ht="16.5">
      <c r="A9" s="399"/>
      <c r="B9" s="421" t="s">
        <v>1169</v>
      </c>
      <c r="E9" s="459"/>
      <c r="F9" s="464"/>
      <c r="H9" s="600" t="s">
        <v>1458</v>
      </c>
      <c r="I9" s="729"/>
    </row>
    <row r="10" spans="1:9" ht="60">
      <c r="A10" s="399"/>
      <c r="B10" s="426" t="s">
        <v>1170</v>
      </c>
      <c r="E10" s="459"/>
      <c r="F10" s="464"/>
      <c r="H10" s="533" t="s">
        <v>1459</v>
      </c>
      <c r="I10" s="729"/>
    </row>
    <row r="11" spans="1:9" ht="16.5">
      <c r="A11" s="427"/>
      <c r="B11" s="428"/>
      <c r="C11" s="412"/>
      <c r="D11" s="412"/>
      <c r="E11" s="461"/>
      <c r="F11" s="466"/>
      <c r="H11" s="714" t="s">
        <v>1460</v>
      </c>
      <c r="I11" s="728">
        <f>SUM(F12+F20+F26+F28+F32+F34+F39+F44+F48+F58+F68+F70+F72+F75+F76+F77+F78+F79+F80+F81+F84+F88+F90+F92+F94+F96+F98+F100+F102+F104+F106+F85+F86+F89+F91+F93+F97+F101+F103+F105+F109+F111+F113+F115+F120+F122+F124+F126+F128+F141+F142+F144+F146+F148+F151+F153+F155+F157+F159+F161)</f>
        <v>0</v>
      </c>
    </row>
    <row r="12" spans="1:9">
      <c r="A12" s="422">
        <v>1</v>
      </c>
      <c r="B12" s="946" t="s">
        <v>1171</v>
      </c>
      <c r="C12" s="412" t="s">
        <v>113</v>
      </c>
      <c r="D12" s="412">
        <v>57</v>
      </c>
      <c r="E12" s="461">
        <v>0</v>
      </c>
      <c r="F12" s="466">
        <f>D12*E12</f>
        <v>0</v>
      </c>
    </row>
    <row r="13" spans="1:9" ht="60">
      <c r="A13" s="422"/>
      <c r="B13" s="946" t="s">
        <v>1172</v>
      </c>
      <c r="C13" s="412"/>
      <c r="D13" s="412"/>
      <c r="E13" s="461"/>
      <c r="F13" s="466"/>
    </row>
    <row r="14" spans="1:9" ht="60">
      <c r="A14" s="422"/>
      <c r="B14" s="946" t="s">
        <v>1173</v>
      </c>
      <c r="C14" s="412"/>
      <c r="D14" s="412"/>
      <c r="E14" s="461"/>
      <c r="F14" s="466"/>
    </row>
    <row r="15" spans="1:9">
      <c r="A15" s="422"/>
      <c r="B15" s="946" t="s">
        <v>1174</v>
      </c>
      <c r="C15" s="412"/>
      <c r="D15" s="412"/>
      <c r="E15" s="461"/>
      <c r="F15" s="466"/>
    </row>
    <row r="16" spans="1:9">
      <c r="A16" s="422"/>
      <c r="B16" s="946" t="s">
        <v>1175</v>
      </c>
      <c r="C16" s="412"/>
      <c r="D16" s="412"/>
      <c r="E16" s="461"/>
      <c r="F16" s="466"/>
    </row>
    <row r="17" spans="1:6" ht="30">
      <c r="A17" s="422"/>
      <c r="B17" s="946" t="s">
        <v>1176</v>
      </c>
      <c r="C17" s="412"/>
      <c r="D17" s="412"/>
      <c r="E17" s="461"/>
      <c r="F17" s="466"/>
    </row>
    <row r="18" spans="1:6" ht="60">
      <c r="A18" s="422"/>
      <c r="B18" s="946" t="s">
        <v>2423</v>
      </c>
      <c r="C18" s="412"/>
      <c r="D18" s="412"/>
      <c r="E18" s="461"/>
      <c r="F18" s="466"/>
    </row>
    <row r="19" spans="1:6" s="432" customFormat="1" ht="8.25">
      <c r="A19" s="429"/>
      <c r="B19" s="947"/>
      <c r="C19" s="431"/>
      <c r="D19" s="431"/>
      <c r="E19" s="467"/>
      <c r="F19" s="468"/>
    </row>
    <row r="20" spans="1:6" s="433" customFormat="1">
      <c r="A20" s="422">
        <v>2</v>
      </c>
      <c r="B20" s="948" t="s">
        <v>1177</v>
      </c>
      <c r="C20" s="412" t="s">
        <v>113</v>
      </c>
      <c r="D20" s="412">
        <v>37</v>
      </c>
      <c r="E20" s="461">
        <v>0</v>
      </c>
      <c r="F20" s="466">
        <f>D20*E20</f>
        <v>0</v>
      </c>
    </row>
    <row r="21" spans="1:6" s="433" customFormat="1" ht="30">
      <c r="A21" s="422"/>
      <c r="B21" s="404" t="s">
        <v>1178</v>
      </c>
      <c r="C21" s="412"/>
      <c r="D21" s="412"/>
      <c r="E21" s="461"/>
      <c r="F21" s="466"/>
    </row>
    <row r="22" spans="1:6" s="433" customFormat="1" ht="30">
      <c r="A22" s="422"/>
      <c r="B22" s="404" t="s">
        <v>1179</v>
      </c>
      <c r="C22" s="412"/>
      <c r="D22" s="412"/>
      <c r="E22" s="461"/>
      <c r="F22" s="466"/>
    </row>
    <row r="23" spans="1:6" s="433" customFormat="1" ht="30">
      <c r="A23" s="422"/>
      <c r="B23" s="424" t="s">
        <v>1180</v>
      </c>
      <c r="C23" s="412"/>
      <c r="D23" s="412"/>
      <c r="E23" s="461"/>
      <c r="F23" s="466"/>
    </row>
    <row r="24" spans="1:6" s="433" customFormat="1">
      <c r="A24" s="422"/>
      <c r="B24" s="404" t="s">
        <v>1175</v>
      </c>
      <c r="C24" s="412"/>
      <c r="D24" s="412"/>
      <c r="E24" s="461"/>
      <c r="F24" s="466"/>
    </row>
    <row r="25" spans="1:6" s="432" customFormat="1" ht="8.25">
      <c r="A25" s="429"/>
      <c r="B25" s="947"/>
      <c r="C25" s="431"/>
      <c r="D25" s="431"/>
      <c r="E25" s="467"/>
      <c r="F25" s="468"/>
    </row>
    <row r="26" spans="1:6" s="433" customFormat="1" ht="78" customHeight="1">
      <c r="A26" s="422">
        <v>3</v>
      </c>
      <c r="B26" s="424" t="s">
        <v>1181</v>
      </c>
      <c r="C26" s="412" t="s">
        <v>113</v>
      </c>
      <c r="D26" s="412">
        <v>37</v>
      </c>
      <c r="E26" s="461">
        <v>0</v>
      </c>
      <c r="F26" s="466">
        <f>D26*E26</f>
        <v>0</v>
      </c>
    </row>
    <row r="27" spans="1:6" s="432" customFormat="1" ht="8.25">
      <c r="A27" s="429"/>
      <c r="B27" s="947"/>
      <c r="C27" s="431"/>
      <c r="D27" s="431"/>
      <c r="E27" s="467"/>
      <c r="F27" s="468"/>
    </row>
    <row r="28" spans="1:6">
      <c r="A28" s="422">
        <v>4</v>
      </c>
      <c r="B28" s="946" t="s">
        <v>1182</v>
      </c>
      <c r="C28" s="412" t="s">
        <v>113</v>
      </c>
      <c r="D28" s="412">
        <v>3</v>
      </c>
      <c r="E28" s="461">
        <v>0</v>
      </c>
      <c r="F28" s="466">
        <f>D28*E28</f>
        <v>0</v>
      </c>
    </row>
    <row r="29" spans="1:6" ht="45">
      <c r="A29" s="422"/>
      <c r="B29" s="424" t="s">
        <v>1183</v>
      </c>
      <c r="C29" s="412"/>
      <c r="D29" s="412"/>
      <c r="E29" s="461"/>
      <c r="F29" s="466"/>
    </row>
    <row r="30" spans="1:6" ht="45">
      <c r="A30" s="422"/>
      <c r="B30" s="424" t="s">
        <v>1184</v>
      </c>
      <c r="C30" s="412"/>
      <c r="D30" s="412"/>
      <c r="E30" s="461"/>
      <c r="F30" s="466"/>
    </row>
    <row r="31" spans="1:6" s="432" customFormat="1" ht="8.25">
      <c r="A31" s="429"/>
      <c r="B31" s="947"/>
      <c r="C31" s="431"/>
      <c r="D31" s="431"/>
      <c r="E31" s="467"/>
      <c r="F31" s="468"/>
    </row>
    <row r="32" spans="1:6" ht="45">
      <c r="A32" s="422">
        <v>5</v>
      </c>
      <c r="B32" s="424" t="s">
        <v>1185</v>
      </c>
      <c r="C32" s="412" t="s">
        <v>113</v>
      </c>
      <c r="D32" s="412">
        <v>3</v>
      </c>
      <c r="E32" s="461">
        <v>0</v>
      </c>
      <c r="F32" s="466">
        <f>D32*E32</f>
        <v>0</v>
      </c>
    </row>
    <row r="33" spans="1:6" s="432" customFormat="1" ht="8.25">
      <c r="A33" s="429"/>
      <c r="B33" s="947"/>
      <c r="C33" s="431"/>
      <c r="D33" s="431"/>
      <c r="E33" s="467"/>
      <c r="F33" s="468"/>
    </row>
    <row r="34" spans="1:6">
      <c r="A34" s="422">
        <v>6</v>
      </c>
      <c r="B34" s="946" t="s">
        <v>1186</v>
      </c>
      <c r="C34" s="434" t="s">
        <v>113</v>
      </c>
      <c r="D34" s="435">
        <v>17</v>
      </c>
      <c r="E34" s="1126">
        <v>0</v>
      </c>
      <c r="F34" s="1127">
        <f>D34*E34</f>
        <v>0</v>
      </c>
    </row>
    <row r="35" spans="1:6" ht="30">
      <c r="A35" s="422"/>
      <c r="B35" s="424" t="s">
        <v>1187</v>
      </c>
      <c r="C35" s="434"/>
      <c r="D35" s="435"/>
      <c r="E35" s="1126"/>
      <c r="F35" s="1127"/>
    </row>
    <row r="36" spans="1:6" ht="30">
      <c r="A36" s="422"/>
      <c r="B36" s="424" t="s">
        <v>1188</v>
      </c>
      <c r="C36" s="434"/>
      <c r="D36" s="435"/>
      <c r="E36" s="1126"/>
      <c r="F36" s="1127"/>
    </row>
    <row r="37" spans="1:6">
      <c r="A37" s="422"/>
      <c r="B37" s="946" t="s">
        <v>1175</v>
      </c>
      <c r="C37" s="434"/>
      <c r="D37" s="435"/>
      <c r="E37" s="1126"/>
      <c r="F37" s="1127"/>
    </row>
    <row r="38" spans="1:6" s="432" customFormat="1" ht="8.25">
      <c r="A38" s="429"/>
      <c r="B38" s="947"/>
      <c r="C38" s="431"/>
      <c r="D38" s="431"/>
      <c r="E38" s="467"/>
      <c r="F38" s="468"/>
    </row>
    <row r="39" spans="1:6">
      <c r="A39" s="422">
        <v>7</v>
      </c>
      <c r="B39" s="424" t="s">
        <v>1189</v>
      </c>
      <c r="C39" s="434" t="s">
        <v>113</v>
      </c>
      <c r="D39" s="435">
        <v>18</v>
      </c>
      <c r="E39" s="1126">
        <v>0</v>
      </c>
      <c r="F39" s="1127">
        <f>D39*E39</f>
        <v>0</v>
      </c>
    </row>
    <row r="40" spans="1:6" ht="75">
      <c r="A40" s="422"/>
      <c r="B40" s="424" t="s">
        <v>1190</v>
      </c>
      <c r="C40" s="434"/>
      <c r="D40" s="435"/>
      <c r="E40" s="1126"/>
      <c r="F40" s="1127"/>
    </row>
    <row r="41" spans="1:6" ht="30">
      <c r="A41" s="422"/>
      <c r="B41" s="424" t="s">
        <v>1191</v>
      </c>
      <c r="C41" s="434"/>
      <c r="D41" s="435"/>
      <c r="E41" s="1126"/>
      <c r="F41" s="1127"/>
    </row>
    <row r="42" spans="1:6" ht="30">
      <c r="A42" s="422"/>
      <c r="B42" s="424" t="s">
        <v>1192</v>
      </c>
      <c r="C42" s="434"/>
      <c r="D42" s="435"/>
      <c r="E42" s="1126"/>
      <c r="F42" s="1127"/>
    </row>
    <row r="43" spans="1:6" s="432" customFormat="1" ht="8.25">
      <c r="A43" s="429"/>
      <c r="B43" s="949"/>
      <c r="C43" s="436"/>
      <c r="D43" s="437"/>
      <c r="E43" s="1128"/>
      <c r="F43" s="1129"/>
    </row>
    <row r="44" spans="1:6" s="432" customFormat="1" ht="15" customHeight="1">
      <c r="A44" s="422">
        <v>8</v>
      </c>
      <c r="B44" s="424" t="s">
        <v>2425</v>
      </c>
      <c r="C44" s="434" t="s">
        <v>113</v>
      </c>
      <c r="D44" s="435">
        <v>2</v>
      </c>
      <c r="E44" s="1126">
        <v>0</v>
      </c>
      <c r="F44" s="1127">
        <f>D44*E44</f>
        <v>0</v>
      </c>
    </row>
    <row r="45" spans="1:6" s="432" customFormat="1" ht="32.25" customHeight="1">
      <c r="A45" s="422"/>
      <c r="B45" s="424" t="s">
        <v>2426</v>
      </c>
      <c r="C45" s="434"/>
      <c r="D45" s="435"/>
      <c r="E45" s="1126"/>
      <c r="F45" s="1127"/>
    </row>
    <row r="46" spans="1:6" s="432" customFormat="1" ht="15" customHeight="1">
      <c r="A46" s="422"/>
      <c r="B46" s="424" t="s">
        <v>2427</v>
      </c>
      <c r="C46" s="434"/>
      <c r="D46" s="435"/>
      <c r="E46" s="1126"/>
      <c r="F46" s="1127"/>
    </row>
    <row r="47" spans="1:6" s="432" customFormat="1" ht="9.75" customHeight="1">
      <c r="A47" s="429"/>
      <c r="B47" s="949"/>
      <c r="C47" s="436"/>
      <c r="D47" s="437"/>
      <c r="E47" s="1128"/>
      <c r="F47" s="1129"/>
    </row>
    <row r="48" spans="1:6">
      <c r="A48" s="422">
        <v>9</v>
      </c>
      <c r="B48" s="948" t="s">
        <v>1193</v>
      </c>
      <c r="C48" s="434" t="s">
        <v>113</v>
      </c>
      <c r="D48" s="435">
        <v>1</v>
      </c>
      <c r="E48" s="1126">
        <v>0</v>
      </c>
      <c r="F48" s="1127">
        <f>D48*E48</f>
        <v>0</v>
      </c>
    </row>
    <row r="49" spans="1:6">
      <c r="A49" s="422"/>
      <c r="B49" s="946" t="s">
        <v>1194</v>
      </c>
      <c r="C49" s="434"/>
      <c r="D49" s="435"/>
      <c r="E49" s="1126"/>
      <c r="F49" s="1127"/>
    </row>
    <row r="50" spans="1:6" ht="30">
      <c r="A50" s="422"/>
      <c r="B50" s="946" t="s">
        <v>1195</v>
      </c>
      <c r="C50" s="434"/>
      <c r="D50" s="435"/>
      <c r="E50" s="1126"/>
      <c r="F50" s="1127"/>
    </row>
    <row r="51" spans="1:6" ht="30">
      <c r="A51" s="422"/>
      <c r="B51" s="946" t="s">
        <v>1196</v>
      </c>
      <c r="C51" s="434"/>
      <c r="D51" s="435"/>
      <c r="E51" s="1126"/>
      <c r="F51" s="1127"/>
    </row>
    <row r="52" spans="1:6">
      <c r="A52" s="422"/>
      <c r="B52" s="946" t="s">
        <v>1174</v>
      </c>
      <c r="C52" s="434"/>
      <c r="D52" s="435"/>
      <c r="E52" s="1126"/>
      <c r="F52" s="1127"/>
    </row>
    <row r="53" spans="1:6">
      <c r="A53" s="422"/>
      <c r="B53" s="946" t="s">
        <v>1175</v>
      </c>
      <c r="C53" s="434"/>
      <c r="D53" s="435"/>
      <c r="E53" s="1126"/>
      <c r="F53" s="1127"/>
    </row>
    <row r="54" spans="1:6">
      <c r="A54" s="422"/>
      <c r="B54" s="946" t="s">
        <v>1197</v>
      </c>
      <c r="C54" s="434"/>
      <c r="D54" s="435"/>
      <c r="E54" s="1126"/>
      <c r="F54" s="1127"/>
    </row>
    <row r="55" spans="1:6">
      <c r="A55" s="422"/>
      <c r="B55" s="946" t="s">
        <v>1198</v>
      </c>
      <c r="C55" s="434"/>
      <c r="D55" s="435"/>
      <c r="E55" s="1126"/>
      <c r="F55" s="1127"/>
    </row>
    <row r="56" spans="1:6">
      <c r="A56" s="422"/>
      <c r="B56" s="946" t="s">
        <v>1199</v>
      </c>
      <c r="C56" s="434"/>
      <c r="D56" s="435"/>
      <c r="E56" s="1126"/>
      <c r="F56" s="1127"/>
    </row>
    <row r="57" spans="1:6" s="432" customFormat="1" ht="8.25">
      <c r="A57" s="429"/>
      <c r="B57" s="949"/>
      <c r="C57" s="436"/>
      <c r="D57" s="437"/>
      <c r="E57" s="1128"/>
      <c r="F57" s="1129"/>
    </row>
    <row r="58" spans="1:6">
      <c r="A58" s="422">
        <v>10</v>
      </c>
      <c r="B58" s="948" t="s">
        <v>1200</v>
      </c>
      <c r="C58" s="434" t="s">
        <v>113</v>
      </c>
      <c r="D58" s="435">
        <v>1</v>
      </c>
      <c r="E58" s="1126">
        <v>0</v>
      </c>
      <c r="F58" s="1127">
        <f>D58*E58</f>
        <v>0</v>
      </c>
    </row>
    <row r="59" spans="1:6">
      <c r="A59" s="422"/>
      <c r="B59" s="946" t="s">
        <v>1201</v>
      </c>
      <c r="C59" s="434"/>
      <c r="D59" s="435"/>
      <c r="E59" s="1126"/>
      <c r="F59" s="1127"/>
    </row>
    <row r="60" spans="1:6" ht="30">
      <c r="A60" s="422"/>
      <c r="B60" s="946" t="s">
        <v>1202</v>
      </c>
      <c r="C60" s="434"/>
      <c r="D60" s="435"/>
      <c r="E60" s="1126"/>
      <c r="F60" s="1127"/>
    </row>
    <row r="61" spans="1:6" ht="30">
      <c r="A61" s="422"/>
      <c r="B61" s="946" t="s">
        <v>1203</v>
      </c>
      <c r="C61" s="434"/>
      <c r="D61" s="435"/>
      <c r="E61" s="1126"/>
      <c r="F61" s="1127"/>
    </row>
    <row r="62" spans="1:6">
      <c r="A62" s="422"/>
      <c r="B62" s="946" t="s">
        <v>1204</v>
      </c>
      <c r="C62" s="434"/>
      <c r="D62" s="435"/>
      <c r="E62" s="1126"/>
      <c r="F62" s="1127"/>
    </row>
    <row r="63" spans="1:6">
      <c r="A63" s="422"/>
      <c r="B63" s="946" t="s">
        <v>1205</v>
      </c>
      <c r="C63" s="434"/>
      <c r="D63" s="435"/>
      <c r="E63" s="1126"/>
      <c r="F63" s="1127"/>
    </row>
    <row r="64" spans="1:6">
      <c r="A64" s="422"/>
      <c r="B64" s="946" t="s">
        <v>1175</v>
      </c>
      <c r="C64" s="434"/>
      <c r="D64" s="435"/>
      <c r="E64" s="1126"/>
      <c r="F64" s="1127"/>
    </row>
    <row r="65" spans="1:6">
      <c r="A65" s="422"/>
      <c r="B65" s="424" t="s">
        <v>1206</v>
      </c>
      <c r="C65" s="434"/>
      <c r="D65" s="435"/>
      <c r="E65" s="1126"/>
      <c r="F65" s="1127"/>
    </row>
    <row r="66" spans="1:6">
      <c r="A66" s="422"/>
      <c r="B66" s="946" t="s">
        <v>1207</v>
      </c>
      <c r="C66" s="434"/>
      <c r="D66" s="435"/>
      <c r="E66" s="1126"/>
      <c r="F66" s="1127"/>
    </row>
    <row r="67" spans="1:6" s="432" customFormat="1" ht="8.25">
      <c r="A67" s="429"/>
      <c r="B67" s="949"/>
      <c r="C67" s="436"/>
      <c r="D67" s="437"/>
      <c r="E67" s="1128"/>
      <c r="F67" s="1129"/>
    </row>
    <row r="68" spans="1:6">
      <c r="A68" s="422">
        <v>11</v>
      </c>
      <c r="B68" s="424" t="s">
        <v>1208</v>
      </c>
      <c r="C68" s="434" t="s">
        <v>113</v>
      </c>
      <c r="D68" s="435">
        <v>12</v>
      </c>
      <c r="E68" s="1126">
        <v>0</v>
      </c>
      <c r="F68" s="1127">
        <f>D68*E68</f>
        <v>0</v>
      </c>
    </row>
    <row r="69" spans="1:6" s="432" customFormat="1" ht="8.25">
      <c r="A69" s="429"/>
      <c r="B69" s="949"/>
      <c r="C69" s="436"/>
      <c r="D69" s="437"/>
      <c r="E69" s="1128"/>
      <c r="F69" s="1129"/>
    </row>
    <row r="70" spans="1:6">
      <c r="A70" s="422">
        <v>12</v>
      </c>
      <c r="B70" s="946" t="s">
        <v>1209</v>
      </c>
      <c r="C70" s="434" t="s">
        <v>113</v>
      </c>
      <c r="D70" s="435">
        <v>38</v>
      </c>
      <c r="E70" s="1126">
        <v>0</v>
      </c>
      <c r="F70" s="1127">
        <f>D70*E70</f>
        <v>0</v>
      </c>
    </row>
    <row r="71" spans="1:6" s="432" customFormat="1" ht="8.25">
      <c r="A71" s="429"/>
      <c r="B71" s="949"/>
      <c r="C71" s="436"/>
      <c r="D71" s="437"/>
      <c r="E71" s="1128"/>
      <c r="F71" s="1129"/>
    </row>
    <row r="72" spans="1:6">
      <c r="A72" s="422">
        <v>13</v>
      </c>
      <c r="B72" s="946" t="s">
        <v>1210</v>
      </c>
      <c r="C72" s="434" t="s">
        <v>113</v>
      </c>
      <c r="D72" s="435">
        <v>38</v>
      </c>
      <c r="E72" s="1126">
        <v>0</v>
      </c>
      <c r="F72" s="1127">
        <f>D72*E72</f>
        <v>0</v>
      </c>
    </row>
    <row r="73" spans="1:6" s="432" customFormat="1" ht="8.25">
      <c r="A73" s="429"/>
      <c r="B73" s="949"/>
      <c r="C73" s="436"/>
      <c r="D73" s="437"/>
      <c r="E73" s="1128"/>
      <c r="F73" s="1129"/>
    </row>
    <row r="74" spans="1:6" ht="105">
      <c r="A74" s="422">
        <v>14</v>
      </c>
      <c r="B74" s="424" t="s">
        <v>1899</v>
      </c>
      <c r="C74" s="950"/>
      <c r="D74" s="438"/>
      <c r="E74" s="1130"/>
      <c r="F74" s="1131"/>
    </row>
    <row r="75" spans="1:6">
      <c r="A75" s="422"/>
      <c r="B75" s="946" t="s">
        <v>1211</v>
      </c>
      <c r="C75" s="950" t="s">
        <v>895</v>
      </c>
      <c r="D75" s="438">
        <v>478</v>
      </c>
      <c r="E75" s="1130">
        <v>0</v>
      </c>
      <c r="F75" s="1131">
        <f t="shared" ref="F75:F81" si="0">D75*E75</f>
        <v>0</v>
      </c>
    </row>
    <row r="76" spans="1:6">
      <c r="A76" s="422"/>
      <c r="B76" s="946" t="s">
        <v>1212</v>
      </c>
      <c r="C76" s="950" t="s">
        <v>895</v>
      </c>
      <c r="D76" s="438">
        <v>179</v>
      </c>
      <c r="E76" s="1130">
        <v>0</v>
      </c>
      <c r="F76" s="1131">
        <f t="shared" si="0"/>
        <v>0</v>
      </c>
    </row>
    <row r="77" spans="1:6">
      <c r="A77" s="422"/>
      <c r="B77" s="946" t="s">
        <v>1213</v>
      </c>
      <c r="C77" s="950" t="s">
        <v>895</v>
      </c>
      <c r="D77" s="438">
        <v>84</v>
      </c>
      <c r="E77" s="1130">
        <v>0</v>
      </c>
      <c r="F77" s="1131">
        <f t="shared" si="0"/>
        <v>0</v>
      </c>
    </row>
    <row r="78" spans="1:6">
      <c r="A78" s="422"/>
      <c r="B78" s="404" t="s">
        <v>1214</v>
      </c>
      <c r="C78" s="950" t="s">
        <v>895</v>
      </c>
      <c r="D78" s="438">
        <v>42</v>
      </c>
      <c r="E78" s="1130">
        <v>0</v>
      </c>
      <c r="F78" s="1131">
        <f t="shared" si="0"/>
        <v>0</v>
      </c>
    </row>
    <row r="79" spans="1:6">
      <c r="A79" s="422"/>
      <c r="B79" s="404" t="s">
        <v>1215</v>
      </c>
      <c r="C79" s="950" t="s">
        <v>895</v>
      </c>
      <c r="D79" s="438">
        <v>138</v>
      </c>
      <c r="E79" s="1130">
        <v>0</v>
      </c>
      <c r="F79" s="1131">
        <f t="shared" si="0"/>
        <v>0</v>
      </c>
    </row>
    <row r="80" spans="1:6">
      <c r="A80" s="422"/>
      <c r="B80" s="404" t="s">
        <v>1216</v>
      </c>
      <c r="C80" s="950" t="s">
        <v>895</v>
      </c>
      <c r="D80" s="438">
        <v>246</v>
      </c>
      <c r="E80" s="1130">
        <v>0</v>
      </c>
      <c r="F80" s="1131">
        <f t="shared" si="0"/>
        <v>0</v>
      </c>
    </row>
    <row r="81" spans="1:6">
      <c r="A81" s="422"/>
      <c r="B81" s="404" t="s">
        <v>1217</v>
      </c>
      <c r="C81" s="950" t="s">
        <v>895</v>
      </c>
      <c r="D81" s="438">
        <v>135</v>
      </c>
      <c r="E81" s="1130">
        <v>0</v>
      </c>
      <c r="F81" s="1131">
        <f t="shared" si="0"/>
        <v>0</v>
      </c>
    </row>
    <row r="82" spans="1:6" s="432" customFormat="1" ht="8.25">
      <c r="A82" s="429"/>
      <c r="B82" s="949"/>
      <c r="C82" s="436"/>
      <c r="D82" s="437"/>
      <c r="E82" s="1128"/>
      <c r="F82" s="1129"/>
    </row>
    <row r="83" spans="1:6" ht="75">
      <c r="A83" s="422">
        <v>15</v>
      </c>
      <c r="B83" s="424" t="s">
        <v>1218</v>
      </c>
      <c r="C83" s="950"/>
      <c r="D83" s="438"/>
      <c r="E83" s="1130"/>
      <c r="F83" s="1131"/>
    </row>
    <row r="84" spans="1:6">
      <c r="A84" s="422"/>
      <c r="B84" s="946" t="s">
        <v>1213</v>
      </c>
      <c r="C84" s="950" t="s">
        <v>895</v>
      </c>
      <c r="D84" s="438">
        <v>115</v>
      </c>
      <c r="E84" s="1130">
        <v>0</v>
      </c>
      <c r="F84" s="1131">
        <f>D84*E84</f>
        <v>0</v>
      </c>
    </row>
    <row r="85" spans="1:6" s="432" customFormat="1">
      <c r="A85" s="422"/>
      <c r="B85" s="946" t="s">
        <v>1212</v>
      </c>
      <c r="C85" s="950" t="s">
        <v>895</v>
      </c>
      <c r="D85" s="438">
        <v>42</v>
      </c>
      <c r="E85" s="1130">
        <v>0</v>
      </c>
      <c r="F85" s="1131">
        <f>D85*E85</f>
        <v>0</v>
      </c>
    </row>
    <row r="86" spans="1:6">
      <c r="A86" s="422"/>
      <c r="B86" s="946" t="s">
        <v>1211</v>
      </c>
      <c r="C86" s="950" t="s">
        <v>895</v>
      </c>
      <c r="D86" s="438">
        <v>141</v>
      </c>
      <c r="E86" s="1130">
        <v>0</v>
      </c>
      <c r="F86" s="1131">
        <f>D86*E86</f>
        <v>0</v>
      </c>
    </row>
    <row r="87" spans="1:6" s="432" customFormat="1" ht="8.25">
      <c r="A87" s="429"/>
      <c r="B87" s="949"/>
      <c r="C87" s="436"/>
      <c r="D87" s="437"/>
      <c r="E87" s="1128"/>
      <c r="F87" s="1129"/>
    </row>
    <row r="88" spans="1:6" ht="45">
      <c r="A88" s="422">
        <v>16</v>
      </c>
      <c r="B88" s="424" t="s">
        <v>1900</v>
      </c>
      <c r="C88" s="950"/>
      <c r="D88" s="438"/>
      <c r="E88" s="1130"/>
      <c r="F88" s="1131"/>
    </row>
    <row r="89" spans="1:6" s="432" customFormat="1">
      <c r="A89" s="422"/>
      <c r="B89" s="946" t="s">
        <v>1901</v>
      </c>
      <c r="C89" s="950" t="s">
        <v>895</v>
      </c>
      <c r="D89" s="438">
        <v>143</v>
      </c>
      <c r="E89" s="1130">
        <v>0</v>
      </c>
      <c r="F89" s="1131">
        <f>D89*E89</f>
        <v>0</v>
      </c>
    </row>
    <row r="90" spans="1:6">
      <c r="A90" s="422"/>
      <c r="B90" s="946" t="s">
        <v>1902</v>
      </c>
      <c r="C90" s="950" t="s">
        <v>895</v>
      </c>
      <c r="D90" s="438">
        <v>26</v>
      </c>
      <c r="E90" s="1130">
        <v>0</v>
      </c>
      <c r="F90" s="1131">
        <f>D90*E90</f>
        <v>0</v>
      </c>
    </row>
    <row r="91" spans="1:6" s="432" customFormat="1">
      <c r="A91" s="422"/>
      <c r="B91" s="946" t="s">
        <v>1903</v>
      </c>
      <c r="C91" s="950" t="s">
        <v>895</v>
      </c>
      <c r="D91" s="438">
        <v>38</v>
      </c>
      <c r="E91" s="1130">
        <v>0</v>
      </c>
      <c r="F91" s="1131">
        <f>D91*E91</f>
        <v>0</v>
      </c>
    </row>
    <row r="92" spans="1:6">
      <c r="A92" s="422"/>
      <c r="B92" s="946" t="s">
        <v>1904</v>
      </c>
      <c r="C92" s="950" t="s">
        <v>895</v>
      </c>
      <c r="D92" s="438">
        <v>12</v>
      </c>
      <c r="E92" s="1130">
        <v>0</v>
      </c>
      <c r="F92" s="1131">
        <f>D92*E92</f>
        <v>0</v>
      </c>
    </row>
    <row r="93" spans="1:6" s="432" customFormat="1">
      <c r="A93" s="422"/>
      <c r="B93" s="946" t="s">
        <v>1905</v>
      </c>
      <c r="C93" s="950" t="s">
        <v>895</v>
      </c>
      <c r="D93" s="438">
        <v>30</v>
      </c>
      <c r="E93" s="1130">
        <v>0</v>
      </c>
      <c r="F93" s="1131">
        <f>D93*E93</f>
        <v>0</v>
      </c>
    </row>
    <row r="94" spans="1:6" ht="12.75">
      <c r="A94" s="429"/>
      <c r="B94" s="949"/>
      <c r="C94" s="436"/>
      <c r="D94" s="437"/>
      <c r="E94" s="1128"/>
      <c r="F94" s="1129"/>
    </row>
    <row r="95" spans="1:6" s="433" customFormat="1" ht="45">
      <c r="A95" s="422">
        <v>17</v>
      </c>
      <c r="B95" s="424" t="s">
        <v>1906</v>
      </c>
      <c r="C95" s="950"/>
      <c r="D95" s="438"/>
      <c r="E95" s="1130"/>
      <c r="F95" s="1131"/>
    </row>
    <row r="96" spans="1:6">
      <c r="A96" s="422"/>
      <c r="B96" s="946" t="s">
        <v>1350</v>
      </c>
      <c r="C96" s="950" t="s">
        <v>113</v>
      </c>
      <c r="D96" s="438">
        <v>28</v>
      </c>
      <c r="E96" s="1130">
        <v>0</v>
      </c>
      <c r="F96" s="1131">
        <f>D96*E96</f>
        <v>0</v>
      </c>
    </row>
    <row r="97" spans="1:6" s="433" customFormat="1">
      <c r="A97" s="422"/>
      <c r="B97" s="946" t="s">
        <v>1349</v>
      </c>
      <c r="C97" s="950" t="s">
        <v>113</v>
      </c>
      <c r="D97" s="438">
        <v>2</v>
      </c>
      <c r="E97" s="1130">
        <v>0</v>
      </c>
      <c r="F97" s="1131">
        <f>D97*E97</f>
        <v>0</v>
      </c>
    </row>
    <row r="98" spans="1:6" ht="12.75">
      <c r="A98" s="429"/>
      <c r="B98" s="949"/>
      <c r="C98" s="436"/>
      <c r="D98" s="437"/>
      <c r="E98" s="1128"/>
      <c r="F98" s="1129"/>
    </row>
    <row r="99" spans="1:6" s="433" customFormat="1" ht="90">
      <c r="A99" s="422">
        <v>18</v>
      </c>
      <c r="B99" s="424" t="s">
        <v>1907</v>
      </c>
      <c r="C99" s="950"/>
      <c r="D99" s="438"/>
      <c r="E99" s="1130"/>
      <c r="F99" s="1131"/>
    </row>
    <row r="100" spans="1:6">
      <c r="A100" s="422"/>
      <c r="B100" s="946" t="s">
        <v>1345</v>
      </c>
      <c r="C100" s="950" t="s">
        <v>113</v>
      </c>
      <c r="D100" s="438">
        <v>2</v>
      </c>
      <c r="E100" s="1130">
        <v>0</v>
      </c>
      <c r="F100" s="1131">
        <f t="shared" ref="F100:F105" si="1">D100*E100</f>
        <v>0</v>
      </c>
    </row>
    <row r="101" spans="1:6" s="433" customFormat="1">
      <c r="A101" s="422"/>
      <c r="B101" s="946" t="s">
        <v>1346</v>
      </c>
      <c r="C101" s="950" t="s">
        <v>113</v>
      </c>
      <c r="D101" s="438">
        <v>4</v>
      </c>
      <c r="E101" s="1130">
        <v>0</v>
      </c>
      <c r="F101" s="1131">
        <f t="shared" si="1"/>
        <v>0</v>
      </c>
    </row>
    <row r="102" spans="1:6">
      <c r="A102" s="422"/>
      <c r="B102" s="946" t="s">
        <v>1347</v>
      </c>
      <c r="C102" s="950" t="s">
        <v>113</v>
      </c>
      <c r="D102" s="438">
        <v>4</v>
      </c>
      <c r="E102" s="1130">
        <v>0</v>
      </c>
      <c r="F102" s="1131">
        <f t="shared" si="1"/>
        <v>0</v>
      </c>
    </row>
    <row r="103" spans="1:6" s="433" customFormat="1">
      <c r="A103" s="422"/>
      <c r="B103" s="946" t="s">
        <v>1348</v>
      </c>
      <c r="C103" s="950" t="s">
        <v>113</v>
      </c>
      <c r="D103" s="438">
        <v>2</v>
      </c>
      <c r="E103" s="1130">
        <v>0</v>
      </c>
      <c r="F103" s="1131">
        <f t="shared" si="1"/>
        <v>0</v>
      </c>
    </row>
    <row r="104" spans="1:6">
      <c r="A104" s="422"/>
      <c r="B104" s="946" t="s">
        <v>1349</v>
      </c>
      <c r="C104" s="950" t="s">
        <v>113</v>
      </c>
      <c r="D104" s="438">
        <v>4</v>
      </c>
      <c r="E104" s="1130">
        <v>0</v>
      </c>
      <c r="F104" s="1131">
        <f t="shared" si="1"/>
        <v>0</v>
      </c>
    </row>
    <row r="105" spans="1:6" s="433" customFormat="1">
      <c r="A105" s="422"/>
      <c r="B105" s="946" t="s">
        <v>1350</v>
      </c>
      <c r="C105" s="950" t="s">
        <v>113</v>
      </c>
      <c r="D105" s="438">
        <v>8</v>
      </c>
      <c r="E105" s="1130">
        <v>0</v>
      </c>
      <c r="F105" s="1131">
        <f t="shared" si="1"/>
        <v>0</v>
      </c>
    </row>
    <row r="106" spans="1:6" ht="12.75">
      <c r="A106" s="429"/>
      <c r="B106" s="949"/>
      <c r="C106" s="436"/>
      <c r="D106" s="437"/>
      <c r="E106" s="1128"/>
      <c r="F106" s="1129"/>
    </row>
    <row r="107" spans="1:6" ht="45">
      <c r="A107" s="724">
        <v>19</v>
      </c>
      <c r="B107" s="725" t="s">
        <v>1219</v>
      </c>
      <c r="C107" s="726" t="s">
        <v>113</v>
      </c>
      <c r="D107" s="727">
        <v>6</v>
      </c>
      <c r="E107" s="1132">
        <v>0</v>
      </c>
      <c r="F107" s="1133">
        <f>D107*E107</f>
        <v>0</v>
      </c>
    </row>
    <row r="108" spans="1:6" ht="12.75">
      <c r="A108" s="429"/>
      <c r="B108" s="949"/>
      <c r="C108" s="436"/>
      <c r="D108" s="437"/>
      <c r="E108" s="1128"/>
      <c r="F108" s="1129"/>
    </row>
    <row r="109" spans="1:6" ht="30">
      <c r="A109" s="422">
        <v>20</v>
      </c>
      <c r="B109" s="948" t="s">
        <v>1908</v>
      </c>
      <c r="C109" s="434" t="s">
        <v>113</v>
      </c>
      <c r="D109" s="435">
        <v>6</v>
      </c>
      <c r="E109" s="1126">
        <v>0</v>
      </c>
      <c r="F109" s="1131">
        <f>D109*E109</f>
        <v>0</v>
      </c>
    </row>
    <row r="110" spans="1:6" ht="12.75">
      <c r="A110" s="429"/>
      <c r="B110" s="949"/>
      <c r="C110" s="436"/>
      <c r="D110" s="437"/>
      <c r="E110" s="1128"/>
      <c r="F110" s="1129"/>
    </row>
    <row r="111" spans="1:6" ht="45">
      <c r="A111" s="422">
        <v>21</v>
      </c>
      <c r="B111" s="424" t="s">
        <v>1220</v>
      </c>
      <c r="C111" s="434" t="s">
        <v>113</v>
      </c>
      <c r="D111" s="435">
        <v>45</v>
      </c>
      <c r="E111" s="1126">
        <v>0</v>
      </c>
      <c r="F111" s="1131">
        <f>D111*E111</f>
        <v>0</v>
      </c>
    </row>
    <row r="112" spans="1:6" ht="12.75">
      <c r="A112" s="429"/>
      <c r="B112" s="949"/>
      <c r="C112" s="436"/>
      <c r="D112" s="437"/>
      <c r="E112" s="1128"/>
      <c r="F112" s="1129"/>
    </row>
    <row r="113" spans="1:6">
      <c r="A113" s="422">
        <v>22</v>
      </c>
      <c r="B113" s="951" t="s">
        <v>1221</v>
      </c>
      <c r="C113" s="434" t="s">
        <v>113</v>
      </c>
      <c r="D113" s="412">
        <v>1</v>
      </c>
      <c r="E113" s="461">
        <v>0</v>
      </c>
      <c r="F113" s="466">
        <f>D113*E113</f>
        <v>0</v>
      </c>
    </row>
    <row r="114" spans="1:6" ht="12.75">
      <c r="A114" s="439"/>
      <c r="B114" s="952"/>
      <c r="C114" s="440"/>
      <c r="D114" s="441"/>
      <c r="E114" s="469"/>
      <c r="F114" s="470"/>
    </row>
    <row r="115" spans="1:6" ht="30">
      <c r="A115" s="422">
        <v>23</v>
      </c>
      <c r="B115" s="424" t="s">
        <v>1222</v>
      </c>
      <c r="C115" s="434" t="s">
        <v>113</v>
      </c>
      <c r="D115" s="412">
        <v>1</v>
      </c>
      <c r="E115" s="461">
        <v>0</v>
      </c>
      <c r="F115" s="466">
        <f>D115*E115</f>
        <v>0</v>
      </c>
    </row>
    <row r="116" spans="1:6" ht="12.75">
      <c r="A116" s="439"/>
      <c r="B116" s="952"/>
      <c r="C116" s="440"/>
      <c r="D116" s="441"/>
      <c r="E116" s="469"/>
      <c r="F116" s="470"/>
    </row>
    <row r="117" spans="1:6">
      <c r="A117" s="422"/>
      <c r="B117" s="953" t="s">
        <v>1909</v>
      </c>
      <c r="C117" s="434"/>
      <c r="D117" s="412"/>
      <c r="E117" s="461"/>
      <c r="F117" s="466"/>
    </row>
    <row r="118" spans="1:6" ht="360">
      <c r="A118" s="422"/>
      <c r="B118" s="424" t="s">
        <v>1910</v>
      </c>
      <c r="C118" s="434"/>
      <c r="D118" s="412"/>
      <c r="E118" s="461"/>
      <c r="F118" s="466"/>
    </row>
    <row r="119" spans="1:6" ht="12.75">
      <c r="A119" s="439"/>
      <c r="B119" s="952"/>
      <c r="C119" s="440"/>
      <c r="D119" s="441"/>
      <c r="E119" s="469"/>
      <c r="F119" s="470"/>
    </row>
    <row r="120" spans="1:6" ht="30">
      <c r="A120" s="422">
        <v>24</v>
      </c>
      <c r="B120" s="424" t="s">
        <v>1911</v>
      </c>
      <c r="C120" s="434" t="s">
        <v>113</v>
      </c>
      <c r="D120" s="412">
        <v>1</v>
      </c>
      <c r="E120" s="461">
        <v>0</v>
      </c>
      <c r="F120" s="466">
        <f>D120*E120</f>
        <v>0</v>
      </c>
    </row>
    <row r="121" spans="1:6" ht="12.75">
      <c r="A121" s="439"/>
      <c r="B121" s="952"/>
      <c r="C121" s="440"/>
      <c r="D121" s="441"/>
      <c r="E121" s="469"/>
      <c r="F121" s="470"/>
    </row>
    <row r="122" spans="1:6" ht="105">
      <c r="A122" s="422">
        <v>25</v>
      </c>
      <c r="B122" s="424" t="s">
        <v>2442</v>
      </c>
      <c r="C122" s="434" t="s">
        <v>113</v>
      </c>
      <c r="D122" s="412">
        <v>1</v>
      </c>
      <c r="E122" s="461">
        <v>0</v>
      </c>
      <c r="F122" s="466">
        <f>D122*E122</f>
        <v>0</v>
      </c>
    </row>
    <row r="123" spans="1:6" ht="12.75">
      <c r="A123" s="439"/>
      <c r="B123" s="952"/>
      <c r="C123" s="440"/>
      <c r="D123" s="441"/>
      <c r="E123" s="469"/>
      <c r="F123" s="470"/>
    </row>
    <row r="124" spans="1:6" ht="30">
      <c r="A124" s="422">
        <v>26</v>
      </c>
      <c r="B124" s="424" t="s">
        <v>1912</v>
      </c>
      <c r="C124" s="434" t="s">
        <v>113</v>
      </c>
      <c r="D124" s="412">
        <v>1</v>
      </c>
      <c r="E124" s="461">
        <v>0</v>
      </c>
      <c r="F124" s="466">
        <f>E124</f>
        <v>0</v>
      </c>
    </row>
    <row r="125" spans="1:6" ht="12.75">
      <c r="A125" s="439"/>
      <c r="B125" s="952"/>
      <c r="C125" s="440"/>
      <c r="D125" s="441"/>
      <c r="E125" s="469"/>
      <c r="F125" s="470"/>
    </row>
    <row r="126" spans="1:6" ht="135">
      <c r="A126" s="422">
        <v>27</v>
      </c>
      <c r="B126" s="424" t="s">
        <v>1913</v>
      </c>
      <c r="C126" s="434" t="s">
        <v>113</v>
      </c>
      <c r="D126" s="412">
        <v>1</v>
      </c>
      <c r="E126" s="461">
        <v>0</v>
      </c>
      <c r="F126" s="466">
        <f>D126*E126</f>
        <v>0</v>
      </c>
    </row>
    <row r="127" spans="1:6" ht="12.75">
      <c r="A127" s="439"/>
      <c r="B127" s="952"/>
      <c r="C127" s="440"/>
      <c r="D127" s="441"/>
      <c r="E127" s="469"/>
      <c r="F127" s="470"/>
    </row>
    <row r="128" spans="1:6" ht="60">
      <c r="A128" s="422">
        <v>28</v>
      </c>
      <c r="B128" s="424" t="s">
        <v>1914</v>
      </c>
      <c r="C128" s="434" t="s">
        <v>113</v>
      </c>
      <c r="D128" s="412">
        <v>1</v>
      </c>
      <c r="E128" s="461">
        <v>0</v>
      </c>
      <c r="F128" s="466">
        <f>D128*E128</f>
        <v>0</v>
      </c>
    </row>
    <row r="129" spans="1:6" ht="30">
      <c r="A129" s="422"/>
      <c r="B129" s="424" t="s">
        <v>1915</v>
      </c>
      <c r="C129" s="434"/>
      <c r="D129" s="412"/>
      <c r="E129" s="461"/>
      <c r="F129" s="466"/>
    </row>
    <row r="130" spans="1:6" ht="30">
      <c r="A130" s="422"/>
      <c r="B130" s="424" t="s">
        <v>1916</v>
      </c>
      <c r="C130" s="434"/>
      <c r="D130" s="412"/>
      <c r="E130" s="461"/>
      <c r="F130" s="466"/>
    </row>
    <row r="131" spans="1:6">
      <c r="A131" s="422"/>
      <c r="B131" s="424" t="s">
        <v>1917</v>
      </c>
      <c r="C131" s="434"/>
      <c r="D131" s="412"/>
      <c r="E131" s="461"/>
      <c r="F131" s="466"/>
    </row>
    <row r="132" spans="1:6" ht="30">
      <c r="A132" s="422"/>
      <c r="B132" s="424" t="s">
        <v>1918</v>
      </c>
      <c r="C132" s="434"/>
      <c r="D132" s="412"/>
      <c r="E132" s="461"/>
      <c r="F132" s="466"/>
    </row>
    <row r="133" spans="1:6" ht="30">
      <c r="A133" s="422"/>
      <c r="B133" s="424" t="s">
        <v>1919</v>
      </c>
      <c r="C133" s="434"/>
      <c r="D133" s="412"/>
      <c r="E133" s="461"/>
      <c r="F133" s="466"/>
    </row>
    <row r="134" spans="1:6">
      <c r="A134" s="422"/>
      <c r="B134" s="424" t="s">
        <v>1920</v>
      </c>
      <c r="C134" s="434"/>
      <c r="D134" s="412"/>
      <c r="E134" s="461"/>
      <c r="F134" s="466"/>
    </row>
    <row r="135" spans="1:6">
      <c r="A135" s="422"/>
      <c r="B135" s="424" t="s">
        <v>1921</v>
      </c>
      <c r="C135" s="434"/>
      <c r="D135" s="412"/>
      <c r="E135" s="461"/>
      <c r="F135" s="466"/>
    </row>
    <row r="136" spans="1:6">
      <c r="A136" s="422"/>
      <c r="B136" s="424" t="s">
        <v>1922</v>
      </c>
      <c r="C136" s="434"/>
      <c r="D136" s="412"/>
      <c r="E136" s="461"/>
      <c r="F136" s="466"/>
    </row>
    <row r="137" spans="1:6">
      <c r="A137" s="422"/>
      <c r="B137" s="424" t="s">
        <v>1923</v>
      </c>
      <c r="C137" s="434"/>
      <c r="D137" s="412"/>
      <c r="E137" s="461"/>
      <c r="F137" s="466"/>
    </row>
    <row r="138" spans="1:6" ht="12.75">
      <c r="A138" s="439"/>
      <c r="B138" s="952"/>
      <c r="C138" s="440"/>
      <c r="D138" s="441"/>
      <c r="E138" s="469"/>
      <c r="F138" s="470"/>
    </row>
    <row r="139" spans="1:6" ht="60">
      <c r="A139" s="422"/>
      <c r="B139" s="424" t="s">
        <v>1924</v>
      </c>
      <c r="C139" s="434"/>
      <c r="D139" s="412"/>
      <c r="E139" s="461"/>
      <c r="F139" s="466"/>
    </row>
    <row r="140" spans="1:6" ht="90">
      <c r="A140" s="422">
        <v>29</v>
      </c>
      <c r="B140" s="424" t="s">
        <v>1925</v>
      </c>
      <c r="C140" s="434"/>
      <c r="D140" s="412"/>
      <c r="E140" s="461"/>
      <c r="F140" s="466"/>
    </row>
    <row r="141" spans="1:6">
      <c r="A141" s="422"/>
      <c r="B141" s="424" t="s">
        <v>1926</v>
      </c>
      <c r="C141" s="434" t="s">
        <v>895</v>
      </c>
      <c r="D141" s="412">
        <v>4</v>
      </c>
      <c r="E141" s="461">
        <v>0</v>
      </c>
      <c r="F141" s="466">
        <f>D141*E141</f>
        <v>0</v>
      </c>
    </row>
    <row r="142" spans="1:6">
      <c r="A142" s="422"/>
      <c r="B142" s="424" t="s">
        <v>1927</v>
      </c>
      <c r="C142" s="434" t="s">
        <v>895</v>
      </c>
      <c r="D142" s="412">
        <v>16</v>
      </c>
      <c r="E142" s="461">
        <v>0</v>
      </c>
      <c r="F142" s="466">
        <f>D142*E142</f>
        <v>0</v>
      </c>
    </row>
    <row r="143" spans="1:6" ht="12.75">
      <c r="A143" s="439"/>
      <c r="B143" s="952"/>
      <c r="C143" s="440"/>
      <c r="D143" s="441"/>
      <c r="E143" s="469"/>
      <c r="F143" s="470"/>
    </row>
    <row r="144" spans="1:6" ht="45">
      <c r="A144" s="422">
        <v>30</v>
      </c>
      <c r="B144" s="424" t="s">
        <v>1928</v>
      </c>
      <c r="C144" s="434" t="s">
        <v>113</v>
      </c>
      <c r="D144" s="412">
        <v>1</v>
      </c>
      <c r="E144" s="461">
        <v>0</v>
      </c>
      <c r="F144" s="466">
        <f>D144*E144</f>
        <v>0</v>
      </c>
    </row>
    <row r="145" spans="1:6" ht="12.75">
      <c r="A145" s="439"/>
      <c r="B145" s="952"/>
      <c r="C145" s="440"/>
      <c r="D145" s="441"/>
      <c r="E145" s="469"/>
      <c r="F145" s="470"/>
    </row>
    <row r="146" spans="1:6" ht="45">
      <c r="A146" s="422">
        <v>31</v>
      </c>
      <c r="B146" s="424" t="s">
        <v>1929</v>
      </c>
      <c r="C146" s="434" t="s">
        <v>113</v>
      </c>
      <c r="D146" s="412">
        <v>6</v>
      </c>
      <c r="E146" s="461">
        <v>0</v>
      </c>
      <c r="F146" s="466">
        <f>D146*E146</f>
        <v>0</v>
      </c>
    </row>
    <row r="147" spans="1:6" ht="12.75">
      <c r="A147" s="439"/>
      <c r="B147" s="952"/>
      <c r="C147" s="440"/>
      <c r="D147" s="441"/>
      <c r="E147" s="469"/>
      <c r="F147" s="470"/>
    </row>
    <row r="148" spans="1:6" ht="165">
      <c r="A148" s="422">
        <v>32</v>
      </c>
      <c r="B148" s="424" t="s">
        <v>2443</v>
      </c>
      <c r="C148" s="434" t="s">
        <v>113</v>
      </c>
      <c r="D148" s="412">
        <v>1</v>
      </c>
      <c r="E148" s="461">
        <v>0</v>
      </c>
      <c r="F148" s="466">
        <f>D148*E148</f>
        <v>0</v>
      </c>
    </row>
    <row r="149" spans="1:6" ht="12.75">
      <c r="A149" s="439"/>
      <c r="B149" s="952"/>
      <c r="C149" s="440"/>
      <c r="D149" s="441"/>
      <c r="E149" s="469"/>
      <c r="F149" s="470"/>
    </row>
    <row r="150" spans="1:6" ht="75">
      <c r="A150" s="422">
        <v>33</v>
      </c>
      <c r="B150" s="954" t="s">
        <v>1930</v>
      </c>
      <c r="C150" s="434"/>
      <c r="D150" s="412"/>
      <c r="E150" s="461"/>
      <c r="F150" s="466"/>
    </row>
    <row r="151" spans="1:6">
      <c r="A151" s="422"/>
      <c r="B151" s="424" t="s">
        <v>1344</v>
      </c>
      <c r="C151" s="434" t="s">
        <v>895</v>
      </c>
      <c r="D151" s="412">
        <v>20</v>
      </c>
      <c r="E151" s="461">
        <v>0</v>
      </c>
      <c r="F151" s="466">
        <f>D151*E151</f>
        <v>0</v>
      </c>
    </row>
    <row r="152" spans="1:6" ht="12.75">
      <c r="A152" s="439"/>
      <c r="B152" s="952"/>
      <c r="C152" s="440"/>
      <c r="D152" s="441"/>
      <c r="E152" s="469"/>
      <c r="F152" s="470"/>
    </row>
    <row r="153" spans="1:6">
      <c r="A153" s="422">
        <v>34</v>
      </c>
      <c r="B153" s="424" t="s">
        <v>1931</v>
      </c>
      <c r="C153" s="434" t="s">
        <v>113</v>
      </c>
      <c r="D153" s="412">
        <v>1</v>
      </c>
      <c r="E153" s="461">
        <v>0</v>
      </c>
      <c r="F153" s="466">
        <f>D153*E153</f>
        <v>0</v>
      </c>
    </row>
    <row r="154" spans="1:6" ht="12.75">
      <c r="A154" s="439"/>
      <c r="B154" s="952"/>
      <c r="C154" s="440"/>
      <c r="D154" s="441"/>
      <c r="E154" s="469"/>
      <c r="F154" s="470"/>
    </row>
    <row r="155" spans="1:6">
      <c r="A155" s="422">
        <v>35</v>
      </c>
      <c r="B155" s="424" t="s">
        <v>1932</v>
      </c>
      <c r="C155" s="434" t="s">
        <v>113</v>
      </c>
      <c r="D155" s="412">
        <v>1</v>
      </c>
      <c r="E155" s="461">
        <v>0</v>
      </c>
      <c r="F155" s="466">
        <f>D155*E155</f>
        <v>0</v>
      </c>
    </row>
    <row r="156" spans="1:6" ht="12.75">
      <c r="A156" s="439"/>
      <c r="B156" s="952"/>
      <c r="C156" s="440"/>
      <c r="D156" s="441"/>
      <c r="E156" s="469"/>
      <c r="F156" s="470"/>
    </row>
    <row r="157" spans="1:6" ht="105">
      <c r="A157" s="422">
        <v>36</v>
      </c>
      <c r="B157" s="404" t="s">
        <v>1933</v>
      </c>
      <c r="C157" s="434" t="s">
        <v>119</v>
      </c>
      <c r="D157" s="412">
        <v>160</v>
      </c>
      <c r="E157" s="461">
        <v>0</v>
      </c>
      <c r="F157" s="466">
        <f>D157*E157</f>
        <v>0</v>
      </c>
    </row>
    <row r="158" spans="1:6" ht="12.75">
      <c r="A158" s="439"/>
      <c r="B158" s="952"/>
      <c r="C158" s="440"/>
      <c r="D158" s="441"/>
      <c r="E158" s="469"/>
      <c r="F158" s="470"/>
    </row>
    <row r="159" spans="1:6" ht="60">
      <c r="A159" s="422">
        <v>37</v>
      </c>
      <c r="B159" s="404" t="s">
        <v>1934</v>
      </c>
      <c r="C159" s="434" t="s">
        <v>113</v>
      </c>
      <c r="D159" s="412">
        <v>1</v>
      </c>
      <c r="E159" s="461">
        <v>0</v>
      </c>
      <c r="F159" s="466">
        <f>D159*E159</f>
        <v>0</v>
      </c>
    </row>
    <row r="160" spans="1:6" ht="12.75">
      <c r="A160" s="439"/>
      <c r="B160" s="952"/>
      <c r="C160" s="440"/>
      <c r="D160" s="441"/>
      <c r="E160" s="469"/>
      <c r="F160" s="470"/>
    </row>
    <row r="161" spans="1:6" ht="90">
      <c r="A161" s="422">
        <v>38</v>
      </c>
      <c r="B161" s="424" t="s">
        <v>1165</v>
      </c>
      <c r="C161" s="434" t="s">
        <v>113</v>
      </c>
      <c r="D161" s="412">
        <v>1</v>
      </c>
      <c r="E161" s="461">
        <v>0</v>
      </c>
      <c r="F161" s="466">
        <f>D161*E161</f>
        <v>0</v>
      </c>
    </row>
    <row r="162" spans="1:6">
      <c r="A162" s="442"/>
      <c r="B162" s="443"/>
      <c r="C162" s="434"/>
      <c r="D162" s="412"/>
      <c r="E162" s="459"/>
      <c r="F162" s="466"/>
    </row>
    <row r="163" spans="1:6">
      <c r="A163" s="394"/>
      <c r="B163" s="414" t="s">
        <v>442</v>
      </c>
      <c r="C163" s="415"/>
      <c r="D163" s="417"/>
      <c r="E163" s="462"/>
      <c r="F163" s="465">
        <f>SUM(F12:F161)</f>
        <v>0</v>
      </c>
    </row>
  </sheetData>
  <mergeCells count="1">
    <mergeCell ref="B2:D2"/>
  </mergeCells>
  <pageMargins left="0.7" right="0.7" top="0.75" bottom="0.75" header="0.3" footer="0.3"/>
  <pageSetup paperSize="9" scale="89" orientation="portrait" r:id="rId1"/>
  <rowBreaks count="1" manualBreakCount="1">
    <brk id="73" max="9"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555C5-72BD-47FB-8C52-9C965C7E71EE}">
  <dimension ref="A2:J70"/>
  <sheetViews>
    <sheetView view="pageBreakPreview" zoomScale="120" zoomScaleNormal="100" zoomScaleSheetLayoutView="120" workbookViewId="0">
      <selection activeCell="E61" sqref="E61"/>
    </sheetView>
  </sheetViews>
  <sheetFormatPr defaultRowHeight="15"/>
  <cols>
    <col min="1" max="1" width="5.28515625" style="388" customWidth="1"/>
    <col min="2" max="2" width="45.7109375" style="419" customWidth="1"/>
    <col min="3" max="3" width="6.42578125" style="392" customWidth="1"/>
    <col min="4" max="4" width="11.7109375" style="389" customWidth="1"/>
    <col min="5" max="5" width="13.85546875" style="457" customWidth="1"/>
    <col min="6" max="6" width="13.140625" style="457" customWidth="1"/>
    <col min="7" max="7" width="9.140625" style="189" hidden="1" customWidth="1"/>
    <col min="8" max="8" width="37" style="189" hidden="1" customWidth="1"/>
    <col min="9" max="9" width="19.42578125" style="189" hidden="1" customWidth="1"/>
    <col min="10" max="10" width="9.140625" style="189" hidden="1" customWidth="1"/>
    <col min="11" max="256" width="9.140625" style="189"/>
    <col min="257" max="257" width="5.28515625" style="189" customWidth="1"/>
    <col min="258" max="258" width="45.7109375" style="189" customWidth="1"/>
    <col min="259" max="259" width="6.42578125" style="189" customWidth="1"/>
    <col min="260" max="260" width="11.7109375" style="189" customWidth="1"/>
    <col min="261" max="261" width="13.85546875" style="189" customWidth="1"/>
    <col min="262" max="262" width="13.140625" style="189" customWidth="1"/>
    <col min="263" max="263" width="9.140625" style="189"/>
    <col min="264" max="264" width="16.7109375" style="189" customWidth="1"/>
    <col min="265" max="512" width="9.140625" style="189"/>
    <col min="513" max="513" width="5.28515625" style="189" customWidth="1"/>
    <col min="514" max="514" width="45.7109375" style="189" customWidth="1"/>
    <col min="515" max="515" width="6.42578125" style="189" customWidth="1"/>
    <col min="516" max="516" width="11.7109375" style="189" customWidth="1"/>
    <col min="517" max="517" width="13.85546875" style="189" customWidth="1"/>
    <col min="518" max="518" width="13.140625" style="189" customWidth="1"/>
    <col min="519" max="519" width="9.140625" style="189"/>
    <col min="520" max="520" width="16.7109375" style="189" customWidth="1"/>
    <col min="521" max="768" width="9.140625" style="189"/>
    <col min="769" max="769" width="5.28515625" style="189" customWidth="1"/>
    <col min="770" max="770" width="45.7109375" style="189" customWidth="1"/>
    <col min="771" max="771" width="6.42578125" style="189" customWidth="1"/>
    <col min="772" max="772" width="11.7109375" style="189" customWidth="1"/>
    <col min="773" max="773" width="13.85546875" style="189" customWidth="1"/>
    <col min="774" max="774" width="13.140625" style="189" customWidth="1"/>
    <col min="775" max="775" width="9.140625" style="189"/>
    <col min="776" max="776" width="16.7109375" style="189" customWidth="1"/>
    <col min="777" max="1024" width="9.140625" style="189"/>
    <col min="1025" max="1025" width="5.28515625" style="189" customWidth="1"/>
    <col min="1026" max="1026" width="45.7109375" style="189" customWidth="1"/>
    <col min="1027" max="1027" width="6.42578125" style="189" customWidth="1"/>
    <col min="1028" max="1028" width="11.7109375" style="189" customWidth="1"/>
    <col min="1029" max="1029" width="13.85546875" style="189" customWidth="1"/>
    <col min="1030" max="1030" width="13.140625" style="189" customWidth="1"/>
    <col min="1031" max="1031" width="9.140625" style="189"/>
    <col min="1032" max="1032" width="16.7109375" style="189" customWidth="1"/>
    <col min="1033" max="1280" width="9.140625" style="189"/>
    <col min="1281" max="1281" width="5.28515625" style="189" customWidth="1"/>
    <col min="1282" max="1282" width="45.7109375" style="189" customWidth="1"/>
    <col min="1283" max="1283" width="6.42578125" style="189" customWidth="1"/>
    <col min="1284" max="1284" width="11.7109375" style="189" customWidth="1"/>
    <col min="1285" max="1285" width="13.85546875" style="189" customWidth="1"/>
    <col min="1286" max="1286" width="13.140625" style="189" customWidth="1"/>
    <col min="1287" max="1287" width="9.140625" style="189"/>
    <col min="1288" max="1288" width="16.7109375" style="189" customWidth="1"/>
    <col min="1289" max="1536" width="9.140625" style="189"/>
    <col min="1537" max="1537" width="5.28515625" style="189" customWidth="1"/>
    <col min="1538" max="1538" width="45.7109375" style="189" customWidth="1"/>
    <col min="1539" max="1539" width="6.42578125" style="189" customWidth="1"/>
    <col min="1540" max="1540" width="11.7109375" style="189" customWidth="1"/>
    <col min="1541" max="1541" width="13.85546875" style="189" customWidth="1"/>
    <col min="1542" max="1542" width="13.140625" style="189" customWidth="1"/>
    <col min="1543" max="1543" width="9.140625" style="189"/>
    <col min="1544" max="1544" width="16.7109375" style="189" customWidth="1"/>
    <col min="1545" max="1792" width="9.140625" style="189"/>
    <col min="1793" max="1793" width="5.28515625" style="189" customWidth="1"/>
    <col min="1794" max="1794" width="45.7109375" style="189" customWidth="1"/>
    <col min="1795" max="1795" width="6.42578125" style="189" customWidth="1"/>
    <col min="1796" max="1796" width="11.7109375" style="189" customWidth="1"/>
    <col min="1797" max="1797" width="13.85546875" style="189" customWidth="1"/>
    <col min="1798" max="1798" width="13.140625" style="189" customWidth="1"/>
    <col min="1799" max="1799" width="9.140625" style="189"/>
    <col min="1800" max="1800" width="16.7109375" style="189" customWidth="1"/>
    <col min="1801" max="2048" width="9.140625" style="189"/>
    <col min="2049" max="2049" width="5.28515625" style="189" customWidth="1"/>
    <col min="2050" max="2050" width="45.7109375" style="189" customWidth="1"/>
    <col min="2051" max="2051" width="6.42578125" style="189" customWidth="1"/>
    <col min="2052" max="2052" width="11.7109375" style="189" customWidth="1"/>
    <col min="2053" max="2053" width="13.85546875" style="189" customWidth="1"/>
    <col min="2054" max="2054" width="13.140625" style="189" customWidth="1"/>
    <col min="2055" max="2055" width="9.140625" style="189"/>
    <col min="2056" max="2056" width="16.7109375" style="189" customWidth="1"/>
    <col min="2057" max="2304" width="9.140625" style="189"/>
    <col min="2305" max="2305" width="5.28515625" style="189" customWidth="1"/>
    <col min="2306" max="2306" width="45.7109375" style="189" customWidth="1"/>
    <col min="2307" max="2307" width="6.42578125" style="189" customWidth="1"/>
    <col min="2308" max="2308" width="11.7109375" style="189" customWidth="1"/>
    <col min="2309" max="2309" width="13.85546875" style="189" customWidth="1"/>
    <col min="2310" max="2310" width="13.140625" style="189" customWidth="1"/>
    <col min="2311" max="2311" width="9.140625" style="189"/>
    <col min="2312" max="2312" width="16.7109375" style="189" customWidth="1"/>
    <col min="2313" max="2560" width="9.140625" style="189"/>
    <col min="2561" max="2561" width="5.28515625" style="189" customWidth="1"/>
    <col min="2562" max="2562" width="45.7109375" style="189" customWidth="1"/>
    <col min="2563" max="2563" width="6.42578125" style="189" customWidth="1"/>
    <col min="2564" max="2564" width="11.7109375" style="189" customWidth="1"/>
    <col min="2565" max="2565" width="13.85546875" style="189" customWidth="1"/>
    <col min="2566" max="2566" width="13.140625" style="189" customWidth="1"/>
    <col min="2567" max="2567" width="9.140625" style="189"/>
    <col min="2568" max="2568" width="16.7109375" style="189" customWidth="1"/>
    <col min="2569" max="2816" width="9.140625" style="189"/>
    <col min="2817" max="2817" width="5.28515625" style="189" customWidth="1"/>
    <col min="2818" max="2818" width="45.7109375" style="189" customWidth="1"/>
    <col min="2819" max="2819" width="6.42578125" style="189" customWidth="1"/>
    <col min="2820" max="2820" width="11.7109375" style="189" customWidth="1"/>
    <col min="2821" max="2821" width="13.85546875" style="189" customWidth="1"/>
    <col min="2822" max="2822" width="13.140625" style="189" customWidth="1"/>
    <col min="2823" max="2823" width="9.140625" style="189"/>
    <col min="2824" max="2824" width="16.7109375" style="189" customWidth="1"/>
    <col min="2825" max="3072" width="9.140625" style="189"/>
    <col min="3073" max="3073" width="5.28515625" style="189" customWidth="1"/>
    <col min="3074" max="3074" width="45.7109375" style="189" customWidth="1"/>
    <col min="3075" max="3075" width="6.42578125" style="189" customWidth="1"/>
    <col min="3076" max="3076" width="11.7109375" style="189" customWidth="1"/>
    <col min="3077" max="3077" width="13.85546875" style="189" customWidth="1"/>
    <col min="3078" max="3078" width="13.140625" style="189" customWidth="1"/>
    <col min="3079" max="3079" width="9.140625" style="189"/>
    <col min="3080" max="3080" width="16.7109375" style="189" customWidth="1"/>
    <col min="3081" max="3328" width="9.140625" style="189"/>
    <col min="3329" max="3329" width="5.28515625" style="189" customWidth="1"/>
    <col min="3330" max="3330" width="45.7109375" style="189" customWidth="1"/>
    <col min="3331" max="3331" width="6.42578125" style="189" customWidth="1"/>
    <col min="3332" max="3332" width="11.7109375" style="189" customWidth="1"/>
    <col min="3333" max="3333" width="13.85546875" style="189" customWidth="1"/>
    <col min="3334" max="3334" width="13.140625" style="189" customWidth="1"/>
    <col min="3335" max="3335" width="9.140625" style="189"/>
    <col min="3336" max="3336" width="16.7109375" style="189" customWidth="1"/>
    <col min="3337" max="3584" width="9.140625" style="189"/>
    <col min="3585" max="3585" width="5.28515625" style="189" customWidth="1"/>
    <col min="3586" max="3586" width="45.7109375" style="189" customWidth="1"/>
    <col min="3587" max="3587" width="6.42578125" style="189" customWidth="1"/>
    <col min="3588" max="3588" width="11.7109375" style="189" customWidth="1"/>
    <col min="3589" max="3589" width="13.85546875" style="189" customWidth="1"/>
    <col min="3590" max="3590" width="13.140625" style="189" customWidth="1"/>
    <col min="3591" max="3591" width="9.140625" style="189"/>
    <col min="3592" max="3592" width="16.7109375" style="189" customWidth="1"/>
    <col min="3593" max="3840" width="9.140625" style="189"/>
    <col min="3841" max="3841" width="5.28515625" style="189" customWidth="1"/>
    <col min="3842" max="3842" width="45.7109375" style="189" customWidth="1"/>
    <col min="3843" max="3843" width="6.42578125" style="189" customWidth="1"/>
    <col min="3844" max="3844" width="11.7109375" style="189" customWidth="1"/>
    <col min="3845" max="3845" width="13.85546875" style="189" customWidth="1"/>
    <col min="3846" max="3846" width="13.140625" style="189" customWidth="1"/>
    <col min="3847" max="3847" width="9.140625" style="189"/>
    <col min="3848" max="3848" width="16.7109375" style="189" customWidth="1"/>
    <col min="3849" max="4096" width="9.140625" style="189"/>
    <col min="4097" max="4097" width="5.28515625" style="189" customWidth="1"/>
    <col min="4098" max="4098" width="45.7109375" style="189" customWidth="1"/>
    <col min="4099" max="4099" width="6.42578125" style="189" customWidth="1"/>
    <col min="4100" max="4100" width="11.7109375" style="189" customWidth="1"/>
    <col min="4101" max="4101" width="13.85546875" style="189" customWidth="1"/>
    <col min="4102" max="4102" width="13.140625" style="189" customWidth="1"/>
    <col min="4103" max="4103" width="9.140625" style="189"/>
    <col min="4104" max="4104" width="16.7109375" style="189" customWidth="1"/>
    <col min="4105" max="4352" width="9.140625" style="189"/>
    <col min="4353" max="4353" width="5.28515625" style="189" customWidth="1"/>
    <col min="4354" max="4354" width="45.7109375" style="189" customWidth="1"/>
    <col min="4355" max="4355" width="6.42578125" style="189" customWidth="1"/>
    <col min="4356" max="4356" width="11.7109375" style="189" customWidth="1"/>
    <col min="4357" max="4357" width="13.85546875" style="189" customWidth="1"/>
    <col min="4358" max="4358" width="13.140625" style="189" customWidth="1"/>
    <col min="4359" max="4359" width="9.140625" style="189"/>
    <col min="4360" max="4360" width="16.7109375" style="189" customWidth="1"/>
    <col min="4361" max="4608" width="9.140625" style="189"/>
    <col min="4609" max="4609" width="5.28515625" style="189" customWidth="1"/>
    <col min="4610" max="4610" width="45.7109375" style="189" customWidth="1"/>
    <col min="4611" max="4611" width="6.42578125" style="189" customWidth="1"/>
    <col min="4612" max="4612" width="11.7109375" style="189" customWidth="1"/>
    <col min="4613" max="4613" width="13.85546875" style="189" customWidth="1"/>
    <col min="4614" max="4614" width="13.140625" style="189" customWidth="1"/>
    <col min="4615" max="4615" width="9.140625" style="189"/>
    <col min="4616" max="4616" width="16.7109375" style="189" customWidth="1"/>
    <col min="4617" max="4864" width="9.140625" style="189"/>
    <col min="4865" max="4865" width="5.28515625" style="189" customWidth="1"/>
    <col min="4866" max="4866" width="45.7109375" style="189" customWidth="1"/>
    <col min="4867" max="4867" width="6.42578125" style="189" customWidth="1"/>
    <col min="4868" max="4868" width="11.7109375" style="189" customWidth="1"/>
    <col min="4869" max="4869" width="13.85546875" style="189" customWidth="1"/>
    <col min="4870" max="4870" width="13.140625" style="189" customWidth="1"/>
    <col min="4871" max="4871" width="9.140625" style="189"/>
    <col min="4872" max="4872" width="16.7109375" style="189" customWidth="1"/>
    <col min="4873" max="5120" width="9.140625" style="189"/>
    <col min="5121" max="5121" width="5.28515625" style="189" customWidth="1"/>
    <col min="5122" max="5122" width="45.7109375" style="189" customWidth="1"/>
    <col min="5123" max="5123" width="6.42578125" style="189" customWidth="1"/>
    <col min="5124" max="5124" width="11.7109375" style="189" customWidth="1"/>
    <col min="5125" max="5125" width="13.85546875" style="189" customWidth="1"/>
    <col min="5126" max="5126" width="13.140625" style="189" customWidth="1"/>
    <col min="5127" max="5127" width="9.140625" style="189"/>
    <col min="5128" max="5128" width="16.7109375" style="189" customWidth="1"/>
    <col min="5129" max="5376" width="9.140625" style="189"/>
    <col min="5377" max="5377" width="5.28515625" style="189" customWidth="1"/>
    <col min="5378" max="5378" width="45.7109375" style="189" customWidth="1"/>
    <col min="5379" max="5379" width="6.42578125" style="189" customWidth="1"/>
    <col min="5380" max="5380" width="11.7109375" style="189" customWidth="1"/>
    <col min="5381" max="5381" width="13.85546875" style="189" customWidth="1"/>
    <col min="5382" max="5382" width="13.140625" style="189" customWidth="1"/>
    <col min="5383" max="5383" width="9.140625" style="189"/>
    <col min="5384" max="5384" width="16.7109375" style="189" customWidth="1"/>
    <col min="5385" max="5632" width="9.140625" style="189"/>
    <col min="5633" max="5633" width="5.28515625" style="189" customWidth="1"/>
    <col min="5634" max="5634" width="45.7109375" style="189" customWidth="1"/>
    <col min="5635" max="5635" width="6.42578125" style="189" customWidth="1"/>
    <col min="5636" max="5636" width="11.7109375" style="189" customWidth="1"/>
    <col min="5637" max="5637" width="13.85546875" style="189" customWidth="1"/>
    <col min="5638" max="5638" width="13.140625" style="189" customWidth="1"/>
    <col min="5639" max="5639" width="9.140625" style="189"/>
    <col min="5640" max="5640" width="16.7109375" style="189" customWidth="1"/>
    <col min="5641" max="5888" width="9.140625" style="189"/>
    <col min="5889" max="5889" width="5.28515625" style="189" customWidth="1"/>
    <col min="5890" max="5890" width="45.7109375" style="189" customWidth="1"/>
    <col min="5891" max="5891" width="6.42578125" style="189" customWidth="1"/>
    <col min="5892" max="5892" width="11.7109375" style="189" customWidth="1"/>
    <col min="5893" max="5893" width="13.85546875" style="189" customWidth="1"/>
    <col min="5894" max="5894" width="13.140625" style="189" customWidth="1"/>
    <col min="5895" max="5895" width="9.140625" style="189"/>
    <col min="5896" max="5896" width="16.7109375" style="189" customWidth="1"/>
    <col min="5897" max="6144" width="9.140625" style="189"/>
    <col min="6145" max="6145" width="5.28515625" style="189" customWidth="1"/>
    <col min="6146" max="6146" width="45.7109375" style="189" customWidth="1"/>
    <col min="6147" max="6147" width="6.42578125" style="189" customWidth="1"/>
    <col min="6148" max="6148" width="11.7109375" style="189" customWidth="1"/>
    <col min="6149" max="6149" width="13.85546875" style="189" customWidth="1"/>
    <col min="6150" max="6150" width="13.140625" style="189" customWidth="1"/>
    <col min="6151" max="6151" width="9.140625" style="189"/>
    <col min="6152" max="6152" width="16.7109375" style="189" customWidth="1"/>
    <col min="6153" max="6400" width="9.140625" style="189"/>
    <col min="6401" max="6401" width="5.28515625" style="189" customWidth="1"/>
    <col min="6402" max="6402" width="45.7109375" style="189" customWidth="1"/>
    <col min="6403" max="6403" width="6.42578125" style="189" customWidth="1"/>
    <col min="6404" max="6404" width="11.7109375" style="189" customWidth="1"/>
    <col min="6405" max="6405" width="13.85546875" style="189" customWidth="1"/>
    <col min="6406" max="6406" width="13.140625" style="189" customWidth="1"/>
    <col min="6407" max="6407" width="9.140625" style="189"/>
    <col min="6408" max="6408" width="16.7109375" style="189" customWidth="1"/>
    <col min="6409" max="6656" width="9.140625" style="189"/>
    <col min="6657" max="6657" width="5.28515625" style="189" customWidth="1"/>
    <col min="6658" max="6658" width="45.7109375" style="189" customWidth="1"/>
    <col min="6659" max="6659" width="6.42578125" style="189" customWidth="1"/>
    <col min="6660" max="6660" width="11.7109375" style="189" customWidth="1"/>
    <col min="6661" max="6661" width="13.85546875" style="189" customWidth="1"/>
    <col min="6662" max="6662" width="13.140625" style="189" customWidth="1"/>
    <col min="6663" max="6663" width="9.140625" style="189"/>
    <col min="6664" max="6664" width="16.7109375" style="189" customWidth="1"/>
    <col min="6665" max="6912" width="9.140625" style="189"/>
    <col min="6913" max="6913" width="5.28515625" style="189" customWidth="1"/>
    <col min="6914" max="6914" width="45.7109375" style="189" customWidth="1"/>
    <col min="6915" max="6915" width="6.42578125" style="189" customWidth="1"/>
    <col min="6916" max="6916" width="11.7109375" style="189" customWidth="1"/>
    <col min="6917" max="6917" width="13.85546875" style="189" customWidth="1"/>
    <col min="6918" max="6918" width="13.140625" style="189" customWidth="1"/>
    <col min="6919" max="6919" width="9.140625" style="189"/>
    <col min="6920" max="6920" width="16.7109375" style="189" customWidth="1"/>
    <col min="6921" max="7168" width="9.140625" style="189"/>
    <col min="7169" max="7169" width="5.28515625" style="189" customWidth="1"/>
    <col min="7170" max="7170" width="45.7109375" style="189" customWidth="1"/>
    <col min="7171" max="7171" width="6.42578125" style="189" customWidth="1"/>
    <col min="7172" max="7172" width="11.7109375" style="189" customWidth="1"/>
    <col min="7173" max="7173" width="13.85546875" style="189" customWidth="1"/>
    <col min="7174" max="7174" width="13.140625" style="189" customWidth="1"/>
    <col min="7175" max="7175" width="9.140625" style="189"/>
    <col min="7176" max="7176" width="16.7109375" style="189" customWidth="1"/>
    <col min="7177" max="7424" width="9.140625" style="189"/>
    <col min="7425" max="7425" width="5.28515625" style="189" customWidth="1"/>
    <col min="7426" max="7426" width="45.7109375" style="189" customWidth="1"/>
    <col min="7427" max="7427" width="6.42578125" style="189" customWidth="1"/>
    <col min="7428" max="7428" width="11.7109375" style="189" customWidth="1"/>
    <col min="7429" max="7429" width="13.85546875" style="189" customWidth="1"/>
    <col min="7430" max="7430" width="13.140625" style="189" customWidth="1"/>
    <col min="7431" max="7431" width="9.140625" style="189"/>
    <col min="7432" max="7432" width="16.7109375" style="189" customWidth="1"/>
    <col min="7433" max="7680" width="9.140625" style="189"/>
    <col min="7681" max="7681" width="5.28515625" style="189" customWidth="1"/>
    <col min="7682" max="7682" width="45.7109375" style="189" customWidth="1"/>
    <col min="7683" max="7683" width="6.42578125" style="189" customWidth="1"/>
    <col min="7684" max="7684" width="11.7109375" style="189" customWidth="1"/>
    <col min="7685" max="7685" width="13.85546875" style="189" customWidth="1"/>
    <col min="7686" max="7686" width="13.140625" style="189" customWidth="1"/>
    <col min="7687" max="7687" width="9.140625" style="189"/>
    <col min="7688" max="7688" width="16.7109375" style="189" customWidth="1"/>
    <col min="7689" max="7936" width="9.140625" style="189"/>
    <col min="7937" max="7937" width="5.28515625" style="189" customWidth="1"/>
    <col min="7938" max="7938" width="45.7109375" style="189" customWidth="1"/>
    <col min="7939" max="7939" width="6.42578125" style="189" customWidth="1"/>
    <col min="7940" max="7940" width="11.7109375" style="189" customWidth="1"/>
    <col min="7941" max="7941" width="13.85546875" style="189" customWidth="1"/>
    <col min="7942" max="7942" width="13.140625" style="189" customWidth="1"/>
    <col min="7943" max="7943" width="9.140625" style="189"/>
    <col min="7944" max="7944" width="16.7109375" style="189" customWidth="1"/>
    <col min="7945" max="8192" width="9.140625" style="189"/>
    <col min="8193" max="8193" width="5.28515625" style="189" customWidth="1"/>
    <col min="8194" max="8194" width="45.7109375" style="189" customWidth="1"/>
    <col min="8195" max="8195" width="6.42578125" style="189" customWidth="1"/>
    <col min="8196" max="8196" width="11.7109375" style="189" customWidth="1"/>
    <col min="8197" max="8197" width="13.85546875" style="189" customWidth="1"/>
    <col min="8198" max="8198" width="13.140625" style="189" customWidth="1"/>
    <col min="8199" max="8199" width="9.140625" style="189"/>
    <col min="8200" max="8200" width="16.7109375" style="189" customWidth="1"/>
    <col min="8201" max="8448" width="9.140625" style="189"/>
    <col min="8449" max="8449" width="5.28515625" style="189" customWidth="1"/>
    <col min="8450" max="8450" width="45.7109375" style="189" customWidth="1"/>
    <col min="8451" max="8451" width="6.42578125" style="189" customWidth="1"/>
    <col min="8452" max="8452" width="11.7109375" style="189" customWidth="1"/>
    <col min="8453" max="8453" width="13.85546875" style="189" customWidth="1"/>
    <col min="8454" max="8454" width="13.140625" style="189" customWidth="1"/>
    <col min="8455" max="8455" width="9.140625" style="189"/>
    <col min="8456" max="8456" width="16.7109375" style="189" customWidth="1"/>
    <col min="8457" max="8704" width="9.140625" style="189"/>
    <col min="8705" max="8705" width="5.28515625" style="189" customWidth="1"/>
    <col min="8706" max="8706" width="45.7109375" style="189" customWidth="1"/>
    <col min="8707" max="8707" width="6.42578125" style="189" customWidth="1"/>
    <col min="8708" max="8708" width="11.7109375" style="189" customWidth="1"/>
    <col min="8709" max="8709" width="13.85546875" style="189" customWidth="1"/>
    <col min="8710" max="8710" width="13.140625" style="189" customWidth="1"/>
    <col min="8711" max="8711" width="9.140625" style="189"/>
    <col min="8712" max="8712" width="16.7109375" style="189" customWidth="1"/>
    <col min="8713" max="8960" width="9.140625" style="189"/>
    <col min="8961" max="8961" width="5.28515625" style="189" customWidth="1"/>
    <col min="8962" max="8962" width="45.7109375" style="189" customWidth="1"/>
    <col min="8963" max="8963" width="6.42578125" style="189" customWidth="1"/>
    <col min="8964" max="8964" width="11.7109375" style="189" customWidth="1"/>
    <col min="8965" max="8965" width="13.85546875" style="189" customWidth="1"/>
    <col min="8966" max="8966" width="13.140625" style="189" customWidth="1"/>
    <col min="8967" max="8967" width="9.140625" style="189"/>
    <col min="8968" max="8968" width="16.7109375" style="189" customWidth="1"/>
    <col min="8969" max="9216" width="9.140625" style="189"/>
    <col min="9217" max="9217" width="5.28515625" style="189" customWidth="1"/>
    <col min="9218" max="9218" width="45.7109375" style="189" customWidth="1"/>
    <col min="9219" max="9219" width="6.42578125" style="189" customWidth="1"/>
    <col min="9220" max="9220" width="11.7109375" style="189" customWidth="1"/>
    <col min="9221" max="9221" width="13.85546875" style="189" customWidth="1"/>
    <col min="9222" max="9222" width="13.140625" style="189" customWidth="1"/>
    <col min="9223" max="9223" width="9.140625" style="189"/>
    <col min="9224" max="9224" width="16.7109375" style="189" customWidth="1"/>
    <col min="9225" max="9472" width="9.140625" style="189"/>
    <col min="9473" max="9473" width="5.28515625" style="189" customWidth="1"/>
    <col min="9474" max="9474" width="45.7109375" style="189" customWidth="1"/>
    <col min="9475" max="9475" width="6.42578125" style="189" customWidth="1"/>
    <col min="9476" max="9476" width="11.7109375" style="189" customWidth="1"/>
    <col min="9477" max="9477" width="13.85546875" style="189" customWidth="1"/>
    <col min="9478" max="9478" width="13.140625" style="189" customWidth="1"/>
    <col min="9479" max="9479" width="9.140625" style="189"/>
    <col min="9480" max="9480" width="16.7109375" style="189" customWidth="1"/>
    <col min="9481" max="9728" width="9.140625" style="189"/>
    <col min="9729" max="9729" width="5.28515625" style="189" customWidth="1"/>
    <col min="9730" max="9730" width="45.7109375" style="189" customWidth="1"/>
    <col min="9731" max="9731" width="6.42578125" style="189" customWidth="1"/>
    <col min="9732" max="9732" width="11.7109375" style="189" customWidth="1"/>
    <col min="9733" max="9733" width="13.85546875" style="189" customWidth="1"/>
    <col min="9734" max="9734" width="13.140625" style="189" customWidth="1"/>
    <col min="9735" max="9735" width="9.140625" style="189"/>
    <col min="9736" max="9736" width="16.7109375" style="189" customWidth="1"/>
    <col min="9737" max="9984" width="9.140625" style="189"/>
    <col min="9985" max="9985" width="5.28515625" style="189" customWidth="1"/>
    <col min="9986" max="9986" width="45.7109375" style="189" customWidth="1"/>
    <col min="9987" max="9987" width="6.42578125" style="189" customWidth="1"/>
    <col min="9988" max="9988" width="11.7109375" style="189" customWidth="1"/>
    <col min="9989" max="9989" width="13.85546875" style="189" customWidth="1"/>
    <col min="9990" max="9990" width="13.140625" style="189" customWidth="1"/>
    <col min="9991" max="9991" width="9.140625" style="189"/>
    <col min="9992" max="9992" width="16.7109375" style="189" customWidth="1"/>
    <col min="9993" max="10240" width="9.140625" style="189"/>
    <col min="10241" max="10241" width="5.28515625" style="189" customWidth="1"/>
    <col min="10242" max="10242" width="45.7109375" style="189" customWidth="1"/>
    <col min="10243" max="10243" width="6.42578125" style="189" customWidth="1"/>
    <col min="10244" max="10244" width="11.7109375" style="189" customWidth="1"/>
    <col min="10245" max="10245" width="13.85546875" style="189" customWidth="1"/>
    <col min="10246" max="10246" width="13.140625" style="189" customWidth="1"/>
    <col min="10247" max="10247" width="9.140625" style="189"/>
    <col min="10248" max="10248" width="16.7109375" style="189" customWidth="1"/>
    <col min="10249" max="10496" width="9.140625" style="189"/>
    <col min="10497" max="10497" width="5.28515625" style="189" customWidth="1"/>
    <col min="10498" max="10498" width="45.7109375" style="189" customWidth="1"/>
    <col min="10499" max="10499" width="6.42578125" style="189" customWidth="1"/>
    <col min="10500" max="10500" width="11.7109375" style="189" customWidth="1"/>
    <col min="10501" max="10501" width="13.85546875" style="189" customWidth="1"/>
    <col min="10502" max="10502" width="13.140625" style="189" customWidth="1"/>
    <col min="10503" max="10503" width="9.140625" style="189"/>
    <col min="10504" max="10504" width="16.7109375" style="189" customWidth="1"/>
    <col min="10505" max="10752" width="9.140625" style="189"/>
    <col min="10753" max="10753" width="5.28515625" style="189" customWidth="1"/>
    <col min="10754" max="10754" width="45.7109375" style="189" customWidth="1"/>
    <col min="10755" max="10755" width="6.42578125" style="189" customWidth="1"/>
    <col min="10756" max="10756" width="11.7109375" style="189" customWidth="1"/>
    <col min="10757" max="10757" width="13.85546875" style="189" customWidth="1"/>
    <col min="10758" max="10758" width="13.140625" style="189" customWidth="1"/>
    <col min="10759" max="10759" width="9.140625" style="189"/>
    <col min="10760" max="10760" width="16.7109375" style="189" customWidth="1"/>
    <col min="10761" max="11008" width="9.140625" style="189"/>
    <col min="11009" max="11009" width="5.28515625" style="189" customWidth="1"/>
    <col min="11010" max="11010" width="45.7109375" style="189" customWidth="1"/>
    <col min="11011" max="11011" width="6.42578125" style="189" customWidth="1"/>
    <col min="11012" max="11012" width="11.7109375" style="189" customWidth="1"/>
    <col min="11013" max="11013" width="13.85546875" style="189" customWidth="1"/>
    <col min="11014" max="11014" width="13.140625" style="189" customWidth="1"/>
    <col min="11015" max="11015" width="9.140625" style="189"/>
    <col min="11016" max="11016" width="16.7109375" style="189" customWidth="1"/>
    <col min="11017" max="11264" width="9.140625" style="189"/>
    <col min="11265" max="11265" width="5.28515625" style="189" customWidth="1"/>
    <col min="11266" max="11266" width="45.7109375" style="189" customWidth="1"/>
    <col min="11267" max="11267" width="6.42578125" style="189" customWidth="1"/>
    <col min="11268" max="11268" width="11.7109375" style="189" customWidth="1"/>
    <col min="11269" max="11269" width="13.85546875" style="189" customWidth="1"/>
    <col min="11270" max="11270" width="13.140625" style="189" customWidth="1"/>
    <col min="11271" max="11271" width="9.140625" style="189"/>
    <col min="11272" max="11272" width="16.7109375" style="189" customWidth="1"/>
    <col min="11273" max="11520" width="9.140625" style="189"/>
    <col min="11521" max="11521" width="5.28515625" style="189" customWidth="1"/>
    <col min="11522" max="11522" width="45.7109375" style="189" customWidth="1"/>
    <col min="11523" max="11523" width="6.42578125" style="189" customWidth="1"/>
    <col min="11524" max="11524" width="11.7109375" style="189" customWidth="1"/>
    <col min="11525" max="11525" width="13.85546875" style="189" customWidth="1"/>
    <col min="11526" max="11526" width="13.140625" style="189" customWidth="1"/>
    <col min="11527" max="11527" width="9.140625" style="189"/>
    <col min="11528" max="11528" width="16.7109375" style="189" customWidth="1"/>
    <col min="11529" max="11776" width="9.140625" style="189"/>
    <col min="11777" max="11777" width="5.28515625" style="189" customWidth="1"/>
    <col min="11778" max="11778" width="45.7109375" style="189" customWidth="1"/>
    <col min="11779" max="11779" width="6.42578125" style="189" customWidth="1"/>
    <col min="11780" max="11780" width="11.7109375" style="189" customWidth="1"/>
    <col min="11781" max="11781" width="13.85546875" style="189" customWidth="1"/>
    <col min="11782" max="11782" width="13.140625" style="189" customWidth="1"/>
    <col min="11783" max="11783" width="9.140625" style="189"/>
    <col min="11784" max="11784" width="16.7109375" style="189" customWidth="1"/>
    <col min="11785" max="12032" width="9.140625" style="189"/>
    <col min="12033" max="12033" width="5.28515625" style="189" customWidth="1"/>
    <col min="12034" max="12034" width="45.7109375" style="189" customWidth="1"/>
    <col min="12035" max="12035" width="6.42578125" style="189" customWidth="1"/>
    <col min="12036" max="12036" width="11.7109375" style="189" customWidth="1"/>
    <col min="12037" max="12037" width="13.85546875" style="189" customWidth="1"/>
    <col min="12038" max="12038" width="13.140625" style="189" customWidth="1"/>
    <col min="12039" max="12039" width="9.140625" style="189"/>
    <col min="12040" max="12040" width="16.7109375" style="189" customWidth="1"/>
    <col min="12041" max="12288" width="9.140625" style="189"/>
    <col min="12289" max="12289" width="5.28515625" style="189" customWidth="1"/>
    <col min="12290" max="12290" width="45.7109375" style="189" customWidth="1"/>
    <col min="12291" max="12291" width="6.42578125" style="189" customWidth="1"/>
    <col min="12292" max="12292" width="11.7109375" style="189" customWidth="1"/>
    <col min="12293" max="12293" width="13.85546875" style="189" customWidth="1"/>
    <col min="12294" max="12294" width="13.140625" style="189" customWidth="1"/>
    <col min="12295" max="12295" width="9.140625" style="189"/>
    <col min="12296" max="12296" width="16.7109375" style="189" customWidth="1"/>
    <col min="12297" max="12544" width="9.140625" style="189"/>
    <col min="12545" max="12545" width="5.28515625" style="189" customWidth="1"/>
    <col min="12546" max="12546" width="45.7109375" style="189" customWidth="1"/>
    <col min="12547" max="12547" width="6.42578125" style="189" customWidth="1"/>
    <col min="12548" max="12548" width="11.7109375" style="189" customWidth="1"/>
    <col min="12549" max="12549" width="13.85546875" style="189" customWidth="1"/>
    <col min="12550" max="12550" width="13.140625" style="189" customWidth="1"/>
    <col min="12551" max="12551" width="9.140625" style="189"/>
    <col min="12552" max="12552" width="16.7109375" style="189" customWidth="1"/>
    <col min="12553" max="12800" width="9.140625" style="189"/>
    <col min="12801" max="12801" width="5.28515625" style="189" customWidth="1"/>
    <col min="12802" max="12802" width="45.7109375" style="189" customWidth="1"/>
    <col min="12803" max="12803" width="6.42578125" style="189" customWidth="1"/>
    <col min="12804" max="12804" width="11.7109375" style="189" customWidth="1"/>
    <col min="12805" max="12805" width="13.85546875" style="189" customWidth="1"/>
    <col min="12806" max="12806" width="13.140625" style="189" customWidth="1"/>
    <col min="12807" max="12807" width="9.140625" style="189"/>
    <col min="12808" max="12808" width="16.7109375" style="189" customWidth="1"/>
    <col min="12809" max="13056" width="9.140625" style="189"/>
    <col min="13057" max="13057" width="5.28515625" style="189" customWidth="1"/>
    <col min="13058" max="13058" width="45.7109375" style="189" customWidth="1"/>
    <col min="13059" max="13059" width="6.42578125" style="189" customWidth="1"/>
    <col min="13060" max="13060" width="11.7109375" style="189" customWidth="1"/>
    <col min="13061" max="13061" width="13.85546875" style="189" customWidth="1"/>
    <col min="13062" max="13062" width="13.140625" style="189" customWidth="1"/>
    <col min="13063" max="13063" width="9.140625" style="189"/>
    <col min="13064" max="13064" width="16.7109375" style="189" customWidth="1"/>
    <col min="13065" max="13312" width="9.140625" style="189"/>
    <col min="13313" max="13313" width="5.28515625" style="189" customWidth="1"/>
    <col min="13314" max="13314" width="45.7109375" style="189" customWidth="1"/>
    <col min="13315" max="13315" width="6.42578125" style="189" customWidth="1"/>
    <col min="13316" max="13316" width="11.7109375" style="189" customWidth="1"/>
    <col min="13317" max="13317" width="13.85546875" style="189" customWidth="1"/>
    <col min="13318" max="13318" width="13.140625" style="189" customWidth="1"/>
    <col min="13319" max="13319" width="9.140625" style="189"/>
    <col min="13320" max="13320" width="16.7109375" style="189" customWidth="1"/>
    <col min="13321" max="13568" width="9.140625" style="189"/>
    <col min="13569" max="13569" width="5.28515625" style="189" customWidth="1"/>
    <col min="13570" max="13570" width="45.7109375" style="189" customWidth="1"/>
    <col min="13571" max="13571" width="6.42578125" style="189" customWidth="1"/>
    <col min="13572" max="13572" width="11.7109375" style="189" customWidth="1"/>
    <col min="13573" max="13573" width="13.85546875" style="189" customWidth="1"/>
    <col min="13574" max="13574" width="13.140625" style="189" customWidth="1"/>
    <col min="13575" max="13575" width="9.140625" style="189"/>
    <col min="13576" max="13576" width="16.7109375" style="189" customWidth="1"/>
    <col min="13577" max="13824" width="9.140625" style="189"/>
    <col min="13825" max="13825" width="5.28515625" style="189" customWidth="1"/>
    <col min="13826" max="13826" width="45.7109375" style="189" customWidth="1"/>
    <col min="13827" max="13827" width="6.42578125" style="189" customWidth="1"/>
    <col min="13828" max="13828" width="11.7109375" style="189" customWidth="1"/>
    <col min="13829" max="13829" width="13.85546875" style="189" customWidth="1"/>
    <col min="13830" max="13830" width="13.140625" style="189" customWidth="1"/>
    <col min="13831" max="13831" width="9.140625" style="189"/>
    <col min="13832" max="13832" width="16.7109375" style="189" customWidth="1"/>
    <col min="13833" max="14080" width="9.140625" style="189"/>
    <col min="14081" max="14081" width="5.28515625" style="189" customWidth="1"/>
    <col min="14082" max="14082" width="45.7109375" style="189" customWidth="1"/>
    <col min="14083" max="14083" width="6.42578125" style="189" customWidth="1"/>
    <col min="14084" max="14084" width="11.7109375" style="189" customWidth="1"/>
    <col min="14085" max="14085" width="13.85546875" style="189" customWidth="1"/>
    <col min="14086" max="14086" width="13.140625" style="189" customWidth="1"/>
    <col min="14087" max="14087" width="9.140625" style="189"/>
    <col min="14088" max="14088" width="16.7109375" style="189" customWidth="1"/>
    <col min="14089" max="14336" width="9.140625" style="189"/>
    <col min="14337" max="14337" width="5.28515625" style="189" customWidth="1"/>
    <col min="14338" max="14338" width="45.7109375" style="189" customWidth="1"/>
    <col min="14339" max="14339" width="6.42578125" style="189" customWidth="1"/>
    <col min="14340" max="14340" width="11.7109375" style="189" customWidth="1"/>
    <col min="14341" max="14341" width="13.85546875" style="189" customWidth="1"/>
    <col min="14342" max="14342" width="13.140625" style="189" customWidth="1"/>
    <col min="14343" max="14343" width="9.140625" style="189"/>
    <col min="14344" max="14344" width="16.7109375" style="189" customWidth="1"/>
    <col min="14345" max="14592" width="9.140625" style="189"/>
    <col min="14593" max="14593" width="5.28515625" style="189" customWidth="1"/>
    <col min="14594" max="14594" width="45.7109375" style="189" customWidth="1"/>
    <col min="14595" max="14595" width="6.42578125" style="189" customWidth="1"/>
    <col min="14596" max="14596" width="11.7109375" style="189" customWidth="1"/>
    <col min="14597" max="14597" width="13.85546875" style="189" customWidth="1"/>
    <col min="14598" max="14598" width="13.140625" style="189" customWidth="1"/>
    <col min="14599" max="14599" width="9.140625" style="189"/>
    <col min="14600" max="14600" width="16.7109375" style="189" customWidth="1"/>
    <col min="14601" max="14848" width="9.140625" style="189"/>
    <col min="14849" max="14849" width="5.28515625" style="189" customWidth="1"/>
    <col min="14850" max="14850" width="45.7109375" style="189" customWidth="1"/>
    <col min="14851" max="14851" width="6.42578125" style="189" customWidth="1"/>
    <col min="14852" max="14852" width="11.7109375" style="189" customWidth="1"/>
    <col min="14853" max="14853" width="13.85546875" style="189" customWidth="1"/>
    <col min="14854" max="14854" width="13.140625" style="189" customWidth="1"/>
    <col min="14855" max="14855" width="9.140625" style="189"/>
    <col min="14856" max="14856" width="16.7109375" style="189" customWidth="1"/>
    <col min="14857" max="15104" width="9.140625" style="189"/>
    <col min="15105" max="15105" width="5.28515625" style="189" customWidth="1"/>
    <col min="15106" max="15106" width="45.7109375" style="189" customWidth="1"/>
    <col min="15107" max="15107" width="6.42578125" style="189" customWidth="1"/>
    <col min="15108" max="15108" width="11.7109375" style="189" customWidth="1"/>
    <col min="15109" max="15109" width="13.85546875" style="189" customWidth="1"/>
    <col min="15110" max="15110" width="13.140625" style="189" customWidth="1"/>
    <col min="15111" max="15111" width="9.140625" style="189"/>
    <col min="15112" max="15112" width="16.7109375" style="189" customWidth="1"/>
    <col min="15113" max="15360" width="9.140625" style="189"/>
    <col min="15361" max="15361" width="5.28515625" style="189" customWidth="1"/>
    <col min="15362" max="15362" width="45.7109375" style="189" customWidth="1"/>
    <col min="15363" max="15363" width="6.42578125" style="189" customWidth="1"/>
    <col min="15364" max="15364" width="11.7109375" style="189" customWidth="1"/>
    <col min="15365" max="15365" width="13.85546875" style="189" customWidth="1"/>
    <col min="15366" max="15366" width="13.140625" style="189" customWidth="1"/>
    <col min="15367" max="15367" width="9.140625" style="189"/>
    <col min="15368" max="15368" width="16.7109375" style="189" customWidth="1"/>
    <col min="15369" max="15616" width="9.140625" style="189"/>
    <col min="15617" max="15617" width="5.28515625" style="189" customWidth="1"/>
    <col min="15618" max="15618" width="45.7109375" style="189" customWidth="1"/>
    <col min="15619" max="15619" width="6.42578125" style="189" customWidth="1"/>
    <col min="15620" max="15620" width="11.7109375" style="189" customWidth="1"/>
    <col min="15621" max="15621" width="13.85546875" style="189" customWidth="1"/>
    <col min="15622" max="15622" width="13.140625" style="189" customWidth="1"/>
    <col min="15623" max="15623" width="9.140625" style="189"/>
    <col min="15624" max="15624" width="16.7109375" style="189" customWidth="1"/>
    <col min="15625" max="15872" width="9.140625" style="189"/>
    <col min="15873" max="15873" width="5.28515625" style="189" customWidth="1"/>
    <col min="15874" max="15874" width="45.7109375" style="189" customWidth="1"/>
    <col min="15875" max="15875" width="6.42578125" style="189" customWidth="1"/>
    <col min="15876" max="15876" width="11.7109375" style="189" customWidth="1"/>
    <col min="15877" max="15877" width="13.85546875" style="189" customWidth="1"/>
    <col min="15878" max="15878" width="13.140625" style="189" customWidth="1"/>
    <col min="15879" max="15879" width="9.140625" style="189"/>
    <col min="15880" max="15880" width="16.7109375" style="189" customWidth="1"/>
    <col min="15881" max="16128" width="9.140625" style="189"/>
    <col min="16129" max="16129" width="5.28515625" style="189" customWidth="1"/>
    <col min="16130" max="16130" width="45.7109375" style="189" customWidth="1"/>
    <col min="16131" max="16131" width="6.42578125" style="189" customWidth="1"/>
    <col min="16132" max="16132" width="11.7109375" style="189" customWidth="1"/>
    <col min="16133" max="16133" width="13.85546875" style="189" customWidth="1"/>
    <col min="16134" max="16134" width="13.140625" style="189" customWidth="1"/>
    <col min="16135" max="16135" width="9.140625" style="189"/>
    <col min="16136" max="16136" width="16.7109375" style="189" customWidth="1"/>
    <col min="16137" max="16384" width="9.140625" style="189"/>
  </cols>
  <sheetData>
    <row r="2" spans="1:9" ht="16.5">
      <c r="B2" s="1260" t="s">
        <v>1224</v>
      </c>
      <c r="C2" s="1261"/>
      <c r="D2" s="1261"/>
      <c r="H2" s="595" t="s">
        <v>1453</v>
      </c>
    </row>
    <row r="3" spans="1:9" ht="16.5">
      <c r="B3" s="391"/>
      <c r="H3" s="596" t="s">
        <v>1454</v>
      </c>
    </row>
    <row r="4" spans="1:9" ht="16.5">
      <c r="A4" s="394" t="s">
        <v>1127</v>
      </c>
      <c r="B4" s="395" t="s">
        <v>1128</v>
      </c>
      <c r="C4" s="396" t="s">
        <v>1129</v>
      </c>
      <c r="D4" s="425" t="s">
        <v>1130</v>
      </c>
      <c r="E4" s="458" t="s">
        <v>1131</v>
      </c>
      <c r="F4" s="463" t="s">
        <v>1132</v>
      </c>
      <c r="H4" s="529" t="s">
        <v>1455</v>
      </c>
    </row>
    <row r="5" spans="1:9" ht="16.5">
      <c r="A5" s="399"/>
      <c r="B5" s="400"/>
      <c r="E5" s="459"/>
      <c r="F5" s="464"/>
      <c r="H5" s="597" t="s">
        <v>309</v>
      </c>
    </row>
    <row r="6" spans="1:9" ht="16.5">
      <c r="A6" s="399"/>
      <c r="B6" s="420" t="s">
        <v>1147</v>
      </c>
      <c r="E6" s="459"/>
      <c r="F6" s="464"/>
      <c r="H6" s="531" t="s">
        <v>1376</v>
      </c>
    </row>
    <row r="7" spans="1:9" ht="16.5">
      <c r="A7" s="399"/>
      <c r="B7" s="402"/>
      <c r="E7" s="459"/>
      <c r="F7" s="464"/>
      <c r="H7" s="598" t="s">
        <v>1456</v>
      </c>
    </row>
    <row r="8" spans="1:9" ht="16.5">
      <c r="A8" s="427"/>
      <c r="B8" s="444"/>
      <c r="C8" s="412"/>
      <c r="D8" s="412"/>
      <c r="E8" s="461"/>
      <c r="F8" s="466"/>
      <c r="H8" s="599" t="s">
        <v>1457</v>
      </c>
    </row>
    <row r="9" spans="1:9" ht="75">
      <c r="A9" s="422">
        <v>1</v>
      </c>
      <c r="B9" s="404" t="s">
        <v>1225</v>
      </c>
      <c r="C9" s="412"/>
      <c r="D9" s="412"/>
      <c r="E9" s="461"/>
      <c r="F9" s="466"/>
      <c r="H9" s="600" t="s">
        <v>1458</v>
      </c>
    </row>
    <row r="10" spans="1:9" ht="16.5">
      <c r="A10" s="422"/>
      <c r="B10" s="404" t="s">
        <v>1233</v>
      </c>
      <c r="C10" s="412" t="s">
        <v>895</v>
      </c>
      <c r="D10" s="412">
        <v>25</v>
      </c>
      <c r="E10" s="461">
        <v>0</v>
      </c>
      <c r="F10" s="466">
        <f t="shared" ref="F10:F15" si="0">D10*E10</f>
        <v>0</v>
      </c>
      <c r="H10" s="533" t="s">
        <v>1459</v>
      </c>
    </row>
    <row r="11" spans="1:9" ht="16.5">
      <c r="A11" s="422"/>
      <c r="B11" s="946" t="s">
        <v>1226</v>
      </c>
      <c r="C11" s="412" t="s">
        <v>895</v>
      </c>
      <c r="D11" s="412">
        <v>420</v>
      </c>
      <c r="E11" s="461">
        <v>0</v>
      </c>
      <c r="F11" s="466">
        <f t="shared" si="0"/>
        <v>0</v>
      </c>
      <c r="H11" s="714" t="s">
        <v>1460</v>
      </c>
      <c r="I11" s="728">
        <f>SUM(F10+F11+F12+F13+F15+F18+F21+F22+F24+F26+F28+F30+F32+F34+F36+F38+F40+F42+F44+F46+F48+F50+F52+F14+F17+F19+F25+F27+F29+F33+F53+F54+F55+F57+F59+F62+F64+F66)</f>
        <v>0</v>
      </c>
    </row>
    <row r="12" spans="1:9">
      <c r="A12" s="422"/>
      <c r="B12" s="946" t="s">
        <v>1227</v>
      </c>
      <c r="C12" s="412" t="s">
        <v>895</v>
      </c>
      <c r="D12" s="412">
        <v>110</v>
      </c>
      <c r="E12" s="461">
        <v>0</v>
      </c>
      <c r="F12" s="466">
        <f t="shared" si="0"/>
        <v>0</v>
      </c>
    </row>
    <row r="13" spans="1:9">
      <c r="A13" s="422"/>
      <c r="B13" s="946" t="s">
        <v>1228</v>
      </c>
      <c r="C13" s="412" t="s">
        <v>895</v>
      </c>
      <c r="D13" s="412">
        <v>235</v>
      </c>
      <c r="E13" s="461">
        <v>0</v>
      </c>
      <c r="F13" s="466">
        <f t="shared" si="0"/>
        <v>0</v>
      </c>
    </row>
    <row r="14" spans="1:9" s="433" customFormat="1">
      <c r="A14" s="422"/>
      <c r="B14" s="946" t="s">
        <v>1229</v>
      </c>
      <c r="C14" s="412" t="s">
        <v>895</v>
      </c>
      <c r="D14" s="412">
        <v>20</v>
      </c>
      <c r="E14" s="461">
        <v>0</v>
      </c>
      <c r="F14" s="466">
        <f t="shared" si="0"/>
        <v>0</v>
      </c>
    </row>
    <row r="15" spans="1:9">
      <c r="A15" s="422"/>
      <c r="B15" s="946" t="s">
        <v>1297</v>
      </c>
      <c r="C15" s="412" t="s">
        <v>895</v>
      </c>
      <c r="D15" s="412">
        <v>12</v>
      </c>
      <c r="E15" s="461">
        <v>0</v>
      </c>
      <c r="F15" s="466">
        <f t="shared" si="0"/>
        <v>0</v>
      </c>
    </row>
    <row r="16" spans="1:9" s="433" customFormat="1" ht="6">
      <c r="A16" s="439"/>
      <c r="B16" s="955"/>
      <c r="C16" s="440"/>
      <c r="D16" s="441"/>
      <c r="E16" s="1134"/>
      <c r="F16" s="470"/>
    </row>
    <row r="17" spans="1:6" s="433" customFormat="1" ht="45">
      <c r="A17" s="422">
        <v>2</v>
      </c>
      <c r="B17" s="404" t="s">
        <v>1935</v>
      </c>
      <c r="C17" s="412" t="s">
        <v>1231</v>
      </c>
      <c r="D17" s="412">
        <v>9</v>
      </c>
      <c r="E17" s="461">
        <v>0</v>
      </c>
      <c r="F17" s="466">
        <f>D17*E17</f>
        <v>0</v>
      </c>
    </row>
    <row r="18" spans="1:6" ht="12.75">
      <c r="A18" s="439"/>
      <c r="B18" s="955"/>
      <c r="C18" s="440"/>
      <c r="D18" s="441"/>
      <c r="E18" s="1134"/>
      <c r="F18" s="470"/>
    </row>
    <row r="19" spans="1:6" s="433" customFormat="1" ht="45">
      <c r="A19" s="422">
        <v>3</v>
      </c>
      <c r="B19" s="404" t="s">
        <v>1230</v>
      </c>
      <c r="C19" s="412" t="s">
        <v>113</v>
      </c>
      <c r="D19" s="412">
        <v>15</v>
      </c>
      <c r="E19" s="461">
        <v>0</v>
      </c>
      <c r="F19" s="466">
        <f>D19*E19</f>
        <v>0</v>
      </c>
    </row>
    <row r="20" spans="1:6" ht="12.75">
      <c r="A20" s="439"/>
      <c r="B20" s="955"/>
      <c r="C20" s="440"/>
      <c r="D20" s="441"/>
      <c r="E20" s="1134"/>
      <c r="F20" s="470"/>
    </row>
    <row r="21" spans="1:6" ht="60">
      <c r="A21" s="422">
        <v>4</v>
      </c>
      <c r="B21" s="404" t="s">
        <v>1232</v>
      </c>
      <c r="C21" s="445"/>
      <c r="D21" s="445"/>
      <c r="E21" s="1135"/>
      <c r="F21" s="1136"/>
    </row>
    <row r="22" spans="1:6">
      <c r="A22" s="422"/>
      <c r="B22" s="446" t="s">
        <v>1233</v>
      </c>
      <c r="C22" s="445" t="s">
        <v>895</v>
      </c>
      <c r="D22" s="445">
        <v>350</v>
      </c>
      <c r="E22" s="1137">
        <v>0</v>
      </c>
      <c r="F22" s="1136">
        <f>D22*E22</f>
        <v>0</v>
      </c>
    </row>
    <row r="23" spans="1:6" s="433" customFormat="1" ht="6">
      <c r="A23" s="439"/>
      <c r="B23" s="955"/>
      <c r="C23" s="440"/>
      <c r="D23" s="441"/>
      <c r="E23" s="1134"/>
      <c r="F23" s="470"/>
    </row>
    <row r="24" spans="1:6">
      <c r="A24" s="422">
        <v>5</v>
      </c>
      <c r="B24" s="404" t="s">
        <v>1234</v>
      </c>
      <c r="C24" s="412"/>
      <c r="D24" s="412"/>
      <c r="E24" s="461"/>
      <c r="F24" s="466"/>
    </row>
    <row r="25" spans="1:6" s="433" customFormat="1">
      <c r="A25" s="422"/>
      <c r="B25" s="404" t="s">
        <v>1226</v>
      </c>
      <c r="C25" s="412" t="s">
        <v>113</v>
      </c>
      <c r="D25" s="412">
        <v>15</v>
      </c>
      <c r="E25" s="461">
        <v>0</v>
      </c>
      <c r="F25" s="466">
        <f>D25*E25</f>
        <v>0</v>
      </c>
    </row>
    <row r="26" spans="1:6">
      <c r="A26" s="422"/>
      <c r="B26" s="404" t="s">
        <v>1227</v>
      </c>
      <c r="C26" s="412" t="s">
        <v>113</v>
      </c>
      <c r="D26" s="412">
        <v>1</v>
      </c>
      <c r="E26" s="461">
        <v>0</v>
      </c>
      <c r="F26" s="466">
        <f>D26*E26</f>
        <v>0</v>
      </c>
    </row>
    <row r="27" spans="1:6" s="433" customFormat="1">
      <c r="A27" s="422"/>
      <c r="B27" s="404" t="s">
        <v>1235</v>
      </c>
      <c r="C27" s="412" t="s">
        <v>113</v>
      </c>
      <c r="D27" s="412">
        <v>15</v>
      </c>
      <c r="E27" s="461">
        <v>0</v>
      </c>
      <c r="F27" s="466">
        <f>D27*E27</f>
        <v>0</v>
      </c>
    </row>
    <row r="28" spans="1:6" ht="12.75">
      <c r="A28" s="439"/>
      <c r="B28" s="955"/>
      <c r="C28" s="440"/>
      <c r="D28" s="441"/>
      <c r="E28" s="1134"/>
      <c r="F28" s="470"/>
    </row>
    <row r="29" spans="1:6" s="433" customFormat="1" ht="45">
      <c r="A29" s="422">
        <v>6</v>
      </c>
      <c r="B29" s="404" t="s">
        <v>1236</v>
      </c>
      <c r="C29" s="412" t="s">
        <v>113</v>
      </c>
      <c r="D29" s="412">
        <v>30</v>
      </c>
      <c r="E29" s="461">
        <v>0</v>
      </c>
      <c r="F29" s="466">
        <f>D29*E29</f>
        <v>0</v>
      </c>
    </row>
    <row r="30" spans="1:6" ht="12.75">
      <c r="A30" s="439"/>
      <c r="B30" s="955"/>
      <c r="C30" s="440"/>
      <c r="D30" s="441"/>
      <c r="E30" s="1134"/>
      <c r="F30" s="470"/>
    </row>
    <row r="31" spans="1:6" s="433" customFormat="1" ht="30">
      <c r="A31" s="422">
        <v>7</v>
      </c>
      <c r="B31" s="404" t="s">
        <v>1936</v>
      </c>
      <c r="C31" s="412"/>
      <c r="D31" s="412"/>
      <c r="E31" s="461"/>
      <c r="F31" s="466"/>
    </row>
    <row r="32" spans="1:6">
      <c r="A32" s="422"/>
      <c r="B32" s="404" t="s">
        <v>1226</v>
      </c>
      <c r="C32" s="412" t="s">
        <v>113</v>
      </c>
      <c r="D32" s="412">
        <v>15</v>
      </c>
      <c r="E32" s="461">
        <v>0</v>
      </c>
      <c r="F32" s="466">
        <f>D32*E32</f>
        <v>0</v>
      </c>
    </row>
    <row r="33" spans="1:6" s="433" customFormat="1">
      <c r="A33" s="422"/>
      <c r="B33" s="404" t="s">
        <v>1227</v>
      </c>
      <c r="C33" s="412" t="s">
        <v>113</v>
      </c>
      <c r="D33" s="412">
        <v>1</v>
      </c>
      <c r="E33" s="461">
        <v>0</v>
      </c>
      <c r="F33" s="466">
        <f>D33*E33</f>
        <v>0</v>
      </c>
    </row>
    <row r="34" spans="1:6">
      <c r="A34" s="422"/>
      <c r="B34" s="404" t="s">
        <v>1228</v>
      </c>
      <c r="C34" s="412" t="s">
        <v>113</v>
      </c>
      <c r="D34" s="412">
        <v>15</v>
      </c>
      <c r="E34" s="461">
        <v>0</v>
      </c>
      <c r="F34" s="466">
        <f>D34*E34</f>
        <v>0</v>
      </c>
    </row>
    <row r="35" spans="1:6" s="433" customFormat="1" ht="6">
      <c r="A35" s="439"/>
      <c r="B35" s="955"/>
      <c r="C35" s="440"/>
      <c r="D35" s="441"/>
      <c r="E35" s="1134"/>
      <c r="F35" s="470"/>
    </row>
    <row r="36" spans="1:6" ht="45">
      <c r="A36" s="422">
        <v>8</v>
      </c>
      <c r="B36" s="404" t="s">
        <v>1237</v>
      </c>
      <c r="C36" s="412" t="s">
        <v>113</v>
      </c>
      <c r="D36" s="412">
        <v>37</v>
      </c>
      <c r="E36" s="461">
        <v>0</v>
      </c>
      <c r="F36" s="466">
        <f>D36*E36</f>
        <v>0</v>
      </c>
    </row>
    <row r="37" spans="1:6" s="433" customFormat="1" ht="6">
      <c r="A37" s="439"/>
      <c r="B37" s="955"/>
      <c r="C37" s="440"/>
      <c r="D37" s="441"/>
      <c r="E37" s="1134"/>
      <c r="F37" s="470"/>
    </row>
    <row r="38" spans="1:6" ht="45">
      <c r="A38" s="422">
        <v>9</v>
      </c>
      <c r="B38" s="404" t="s">
        <v>1937</v>
      </c>
      <c r="C38" s="434" t="s">
        <v>113</v>
      </c>
      <c r="D38" s="435">
        <v>25</v>
      </c>
      <c r="E38" s="1126">
        <v>0</v>
      </c>
      <c r="F38" s="1127">
        <f>D38*E38</f>
        <v>0</v>
      </c>
    </row>
    <row r="39" spans="1:6" s="433" customFormat="1" ht="6">
      <c r="A39" s="439"/>
      <c r="B39" s="955"/>
      <c r="C39" s="440"/>
      <c r="D39" s="441"/>
      <c r="E39" s="1134"/>
      <c r="F39" s="470"/>
    </row>
    <row r="40" spans="1:6" ht="60">
      <c r="A40" s="422">
        <v>10</v>
      </c>
      <c r="B40" s="404" t="s">
        <v>1238</v>
      </c>
      <c r="C40" s="434" t="s">
        <v>113</v>
      </c>
      <c r="D40" s="435">
        <v>8</v>
      </c>
      <c r="E40" s="1126">
        <v>0</v>
      </c>
      <c r="F40" s="1127">
        <f>D40*E40</f>
        <v>0</v>
      </c>
    </row>
    <row r="41" spans="1:6" s="433" customFormat="1" ht="6">
      <c r="A41" s="439"/>
      <c r="B41" s="955"/>
      <c r="C41" s="440"/>
      <c r="D41" s="441"/>
      <c r="E41" s="1134"/>
      <c r="F41" s="470"/>
    </row>
    <row r="42" spans="1:6" ht="60">
      <c r="A42" s="422">
        <v>11</v>
      </c>
      <c r="B42" s="424" t="s">
        <v>1938</v>
      </c>
      <c r="C42" s="434" t="s">
        <v>113</v>
      </c>
      <c r="D42" s="435">
        <v>15</v>
      </c>
      <c r="E42" s="1126">
        <v>0</v>
      </c>
      <c r="F42" s="1127">
        <f>D42*E42</f>
        <v>0</v>
      </c>
    </row>
    <row r="43" spans="1:6" s="433" customFormat="1" ht="6">
      <c r="A43" s="439"/>
      <c r="B43" s="955"/>
      <c r="C43" s="440"/>
      <c r="D43" s="441"/>
      <c r="E43" s="1134"/>
      <c r="F43" s="470"/>
    </row>
    <row r="44" spans="1:6" ht="30">
      <c r="A44" s="422">
        <v>12</v>
      </c>
      <c r="B44" s="424" t="s">
        <v>1239</v>
      </c>
      <c r="C44" s="434" t="s">
        <v>113</v>
      </c>
      <c r="D44" s="435">
        <v>1</v>
      </c>
      <c r="E44" s="1126">
        <v>0</v>
      </c>
      <c r="F44" s="1127">
        <f>D44*E44</f>
        <v>0</v>
      </c>
    </row>
    <row r="45" spans="1:6" s="433" customFormat="1" ht="6">
      <c r="A45" s="439"/>
      <c r="B45" s="955"/>
      <c r="C45" s="440"/>
      <c r="D45" s="441"/>
      <c r="E45" s="1134"/>
      <c r="F45" s="470"/>
    </row>
    <row r="46" spans="1:6" ht="75">
      <c r="A46" s="422">
        <v>13</v>
      </c>
      <c r="B46" s="424" t="s">
        <v>1240</v>
      </c>
      <c r="C46" s="434" t="s">
        <v>113</v>
      </c>
      <c r="D46" s="435">
        <v>37</v>
      </c>
      <c r="E46" s="1126">
        <v>0</v>
      </c>
      <c r="F46" s="1127">
        <f>D46*E46</f>
        <v>0</v>
      </c>
    </row>
    <row r="47" spans="1:6" s="433" customFormat="1" ht="6">
      <c r="A47" s="439"/>
      <c r="B47" s="955"/>
      <c r="C47" s="440"/>
      <c r="D47" s="441"/>
      <c r="E47" s="1134"/>
      <c r="F47" s="470"/>
    </row>
    <row r="48" spans="1:6" ht="105">
      <c r="A48" s="422">
        <v>14</v>
      </c>
      <c r="B48" s="404" t="s">
        <v>1241</v>
      </c>
      <c r="C48" s="434" t="s">
        <v>119</v>
      </c>
      <c r="D48" s="412">
        <v>100</v>
      </c>
      <c r="E48" s="461">
        <v>0</v>
      </c>
      <c r="F48" s="466">
        <f>D48*E48</f>
        <v>0</v>
      </c>
    </row>
    <row r="49" spans="1:6" s="433" customFormat="1" ht="6">
      <c r="A49" s="439"/>
      <c r="B49" s="955"/>
      <c r="C49" s="440"/>
      <c r="D49" s="441"/>
      <c r="E49" s="1134"/>
      <c r="F49" s="470"/>
    </row>
    <row r="50" spans="1:6" ht="15" customHeight="1">
      <c r="A50" s="422">
        <v>15</v>
      </c>
      <c r="B50" s="951" t="s">
        <v>1242</v>
      </c>
      <c r="C50" s="434" t="s">
        <v>113</v>
      </c>
      <c r="D50" s="412">
        <v>1</v>
      </c>
      <c r="E50" s="461">
        <v>0</v>
      </c>
      <c r="F50" s="466">
        <f>D50*E50</f>
        <v>0</v>
      </c>
    </row>
    <row r="51" spans="1:6" s="433" customFormat="1" ht="6">
      <c r="A51" s="439"/>
      <c r="B51" s="956"/>
      <c r="C51" s="440"/>
      <c r="D51" s="441"/>
      <c r="E51" s="469"/>
      <c r="F51" s="470"/>
    </row>
    <row r="52" spans="1:6" ht="75">
      <c r="A52" s="422">
        <v>16</v>
      </c>
      <c r="B52" s="404" t="s">
        <v>1939</v>
      </c>
      <c r="C52" s="434"/>
      <c r="D52" s="412"/>
      <c r="E52" s="461"/>
      <c r="F52" s="466"/>
    </row>
    <row r="53" spans="1:6">
      <c r="A53" s="422"/>
      <c r="B53" s="404" t="s">
        <v>1940</v>
      </c>
      <c r="C53" s="434" t="s">
        <v>113</v>
      </c>
      <c r="D53" s="412">
        <v>1</v>
      </c>
      <c r="E53" s="461">
        <v>0</v>
      </c>
      <c r="F53" s="466">
        <f>E53</f>
        <v>0</v>
      </c>
    </row>
    <row r="54" spans="1:6">
      <c r="A54" s="422"/>
      <c r="B54" s="951" t="s">
        <v>1941</v>
      </c>
      <c r="C54" s="434" t="s">
        <v>113</v>
      </c>
      <c r="D54" s="412">
        <v>2</v>
      </c>
      <c r="E54" s="461">
        <v>0</v>
      </c>
      <c r="F54" s="466">
        <f>D54*E54</f>
        <v>0</v>
      </c>
    </row>
    <row r="55" spans="1:6">
      <c r="A55" s="422"/>
      <c r="B55" s="951" t="s">
        <v>1942</v>
      </c>
      <c r="C55" s="434" t="s">
        <v>113</v>
      </c>
      <c r="D55" s="412">
        <v>2</v>
      </c>
      <c r="E55" s="461">
        <v>0</v>
      </c>
      <c r="F55" s="466">
        <f>D55*E55</f>
        <v>0</v>
      </c>
    </row>
    <row r="56" spans="1:6" ht="12.75">
      <c r="A56" s="439"/>
      <c r="B56" s="956"/>
      <c r="C56" s="440"/>
      <c r="D56" s="441"/>
      <c r="E56" s="469"/>
      <c r="F56" s="470"/>
    </row>
    <row r="57" spans="1:6" ht="45">
      <c r="A57" s="422">
        <v>17</v>
      </c>
      <c r="B57" s="404" t="s">
        <v>1943</v>
      </c>
      <c r="C57" s="434" t="s">
        <v>113</v>
      </c>
      <c r="D57" s="412">
        <v>1</v>
      </c>
      <c r="E57" s="461">
        <v>0</v>
      </c>
      <c r="F57" s="466">
        <f>D57*E57</f>
        <v>0</v>
      </c>
    </row>
    <row r="58" spans="1:6" ht="12.75">
      <c r="A58" s="439"/>
      <c r="B58" s="956"/>
      <c r="C58" s="440"/>
      <c r="D58" s="441"/>
      <c r="E58" s="469"/>
      <c r="F58" s="470"/>
    </row>
    <row r="59" spans="1:6" ht="75">
      <c r="A59" s="422">
        <v>18</v>
      </c>
      <c r="B59" s="404" t="s">
        <v>1944</v>
      </c>
      <c r="C59" s="434" t="s">
        <v>113</v>
      </c>
      <c r="D59" s="412">
        <v>1</v>
      </c>
      <c r="E59" s="461">
        <v>0</v>
      </c>
      <c r="F59" s="466">
        <f>D59*E59</f>
        <v>0</v>
      </c>
    </row>
    <row r="60" spans="1:6" ht="12.75">
      <c r="A60" s="439"/>
      <c r="B60" s="956"/>
      <c r="C60" s="440"/>
      <c r="D60" s="441"/>
      <c r="E60" s="469"/>
      <c r="F60" s="470"/>
    </row>
    <row r="61" spans="1:6" ht="105">
      <c r="A61" s="422">
        <v>19</v>
      </c>
      <c r="B61" s="404" t="s">
        <v>1945</v>
      </c>
      <c r="C61" s="434"/>
      <c r="D61" s="412"/>
      <c r="E61" s="461"/>
      <c r="F61" s="466"/>
    </row>
    <row r="62" spans="1:6">
      <c r="A62" s="422"/>
      <c r="B62" s="951" t="s">
        <v>1946</v>
      </c>
      <c r="C62" s="434" t="s">
        <v>895</v>
      </c>
      <c r="D62" s="412">
        <v>10</v>
      </c>
      <c r="E62" s="461">
        <v>0</v>
      </c>
      <c r="F62" s="466">
        <f>D62*E62</f>
        <v>0</v>
      </c>
    </row>
    <row r="63" spans="1:6" ht="12.75">
      <c r="A63" s="439"/>
      <c r="B63" s="956"/>
      <c r="C63" s="440"/>
      <c r="D63" s="441"/>
      <c r="E63" s="469"/>
      <c r="F63" s="470"/>
    </row>
    <row r="64" spans="1:6">
      <c r="A64" s="422">
        <v>20</v>
      </c>
      <c r="B64" s="951" t="s">
        <v>1162</v>
      </c>
      <c r="C64" s="434" t="s">
        <v>113</v>
      </c>
      <c r="D64" s="412">
        <v>1</v>
      </c>
      <c r="E64" s="461">
        <v>0</v>
      </c>
      <c r="F64" s="466">
        <f>D64*E64</f>
        <v>0</v>
      </c>
    </row>
    <row r="65" spans="1:6" ht="12.75">
      <c r="A65" s="439"/>
      <c r="B65" s="956"/>
      <c r="C65" s="440"/>
      <c r="D65" s="441"/>
      <c r="E65" s="469"/>
      <c r="F65" s="470"/>
    </row>
    <row r="66" spans="1:6" ht="90">
      <c r="A66" s="422">
        <v>21</v>
      </c>
      <c r="B66" s="448" t="s">
        <v>1165</v>
      </c>
      <c r="C66" s="434" t="s">
        <v>113</v>
      </c>
      <c r="D66" s="412">
        <v>1</v>
      </c>
      <c r="E66" s="461">
        <v>0</v>
      </c>
      <c r="F66" s="466">
        <f>D66*E66</f>
        <v>0</v>
      </c>
    </row>
    <row r="67" spans="1:6">
      <c r="A67" s="422"/>
      <c r="B67" s="448"/>
      <c r="C67" s="434"/>
      <c r="D67" s="412"/>
      <c r="E67" s="461"/>
      <c r="F67" s="466"/>
    </row>
    <row r="68" spans="1:6">
      <c r="A68" s="422"/>
      <c r="B68" s="448"/>
      <c r="C68" s="434"/>
      <c r="D68" s="412"/>
      <c r="E68" s="461"/>
      <c r="F68" s="466"/>
    </row>
    <row r="69" spans="1:6" s="433" customFormat="1" ht="6">
      <c r="A69" s="439"/>
      <c r="B69" s="447"/>
      <c r="C69" s="440"/>
      <c r="D69" s="441"/>
      <c r="E69" s="469"/>
      <c r="F69" s="470"/>
    </row>
    <row r="70" spans="1:6">
      <c r="A70" s="394"/>
      <c r="B70" s="414" t="s">
        <v>442</v>
      </c>
      <c r="C70" s="415"/>
      <c r="D70" s="417"/>
      <c r="E70" s="462"/>
      <c r="F70" s="465">
        <f>SUM(F10:F66)</f>
        <v>0</v>
      </c>
    </row>
  </sheetData>
  <mergeCells count="1">
    <mergeCell ref="B2:D2"/>
  </mergeCells>
  <pageMargins left="0.7" right="0.7" top="0.75" bottom="0.75" header="0.3" footer="0.3"/>
  <pageSetup paperSize="9" scale="91"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EF06DA-6071-4374-96D1-4BC838268F18}">
  <dimension ref="A2:J128"/>
  <sheetViews>
    <sheetView view="pageBreakPreview" zoomScale="120" zoomScaleNormal="100" zoomScaleSheetLayoutView="120" workbookViewId="0">
      <selection activeCell="E114" sqref="E114"/>
    </sheetView>
  </sheetViews>
  <sheetFormatPr defaultRowHeight="15"/>
  <cols>
    <col min="1" max="1" width="5.28515625" style="388" customWidth="1"/>
    <col min="2" max="2" width="45.7109375" style="419" customWidth="1"/>
    <col min="3" max="3" width="6.42578125" style="392" customWidth="1"/>
    <col min="4" max="4" width="11.7109375" style="389" customWidth="1"/>
    <col min="5" max="5" width="13.85546875" style="457" customWidth="1"/>
    <col min="6" max="6" width="13.140625" style="457" customWidth="1"/>
    <col min="7" max="7" width="7.7109375" style="189" hidden="1" customWidth="1"/>
    <col min="8" max="8" width="30.85546875" style="189" hidden="1" customWidth="1"/>
    <col min="9" max="9" width="20" style="189" hidden="1" customWidth="1"/>
    <col min="10" max="10" width="9.140625" style="189" hidden="1" customWidth="1"/>
    <col min="11" max="256" width="9.140625" style="189"/>
    <col min="257" max="257" width="5.28515625" style="189" customWidth="1"/>
    <col min="258" max="258" width="45.7109375" style="189" customWidth="1"/>
    <col min="259" max="259" width="6.42578125" style="189" customWidth="1"/>
    <col min="260" max="260" width="11.7109375" style="189" customWidth="1"/>
    <col min="261" max="261" width="13.85546875" style="189" customWidth="1"/>
    <col min="262" max="262" width="13.140625" style="189" customWidth="1"/>
    <col min="263" max="263" width="22.7109375" style="189" customWidth="1"/>
    <col min="264" max="512" width="9.140625" style="189"/>
    <col min="513" max="513" width="5.28515625" style="189" customWidth="1"/>
    <col min="514" max="514" width="45.7109375" style="189" customWidth="1"/>
    <col min="515" max="515" width="6.42578125" style="189" customWidth="1"/>
    <col min="516" max="516" width="11.7109375" style="189" customWidth="1"/>
    <col min="517" max="517" width="13.85546875" style="189" customWidth="1"/>
    <col min="518" max="518" width="13.140625" style="189" customWidth="1"/>
    <col min="519" max="519" width="22.7109375" style="189" customWidth="1"/>
    <col min="520" max="768" width="9.140625" style="189"/>
    <col min="769" max="769" width="5.28515625" style="189" customWidth="1"/>
    <col min="770" max="770" width="45.7109375" style="189" customWidth="1"/>
    <col min="771" max="771" width="6.42578125" style="189" customWidth="1"/>
    <col min="772" max="772" width="11.7109375" style="189" customWidth="1"/>
    <col min="773" max="773" width="13.85546875" style="189" customWidth="1"/>
    <col min="774" max="774" width="13.140625" style="189" customWidth="1"/>
    <col min="775" max="775" width="22.7109375" style="189" customWidth="1"/>
    <col min="776" max="1024" width="9.140625" style="189"/>
    <col min="1025" max="1025" width="5.28515625" style="189" customWidth="1"/>
    <col min="1026" max="1026" width="45.7109375" style="189" customWidth="1"/>
    <col min="1027" max="1027" width="6.42578125" style="189" customWidth="1"/>
    <col min="1028" max="1028" width="11.7109375" style="189" customWidth="1"/>
    <col min="1029" max="1029" width="13.85546875" style="189" customWidth="1"/>
    <col min="1030" max="1030" width="13.140625" style="189" customWidth="1"/>
    <col min="1031" max="1031" width="22.7109375" style="189" customWidth="1"/>
    <col min="1032" max="1280" width="9.140625" style="189"/>
    <col min="1281" max="1281" width="5.28515625" style="189" customWidth="1"/>
    <col min="1282" max="1282" width="45.7109375" style="189" customWidth="1"/>
    <col min="1283" max="1283" width="6.42578125" style="189" customWidth="1"/>
    <col min="1284" max="1284" width="11.7109375" style="189" customWidth="1"/>
    <col min="1285" max="1285" width="13.85546875" style="189" customWidth="1"/>
    <col min="1286" max="1286" width="13.140625" style="189" customWidth="1"/>
    <col min="1287" max="1287" width="22.7109375" style="189" customWidth="1"/>
    <col min="1288" max="1536" width="9.140625" style="189"/>
    <col min="1537" max="1537" width="5.28515625" style="189" customWidth="1"/>
    <col min="1538" max="1538" width="45.7109375" style="189" customWidth="1"/>
    <col min="1539" max="1539" width="6.42578125" style="189" customWidth="1"/>
    <col min="1540" max="1540" width="11.7109375" style="189" customWidth="1"/>
    <col min="1541" max="1541" width="13.85546875" style="189" customWidth="1"/>
    <col min="1542" max="1542" width="13.140625" style="189" customWidth="1"/>
    <col min="1543" max="1543" width="22.7109375" style="189" customWidth="1"/>
    <col min="1544" max="1792" width="9.140625" style="189"/>
    <col min="1793" max="1793" width="5.28515625" style="189" customWidth="1"/>
    <col min="1794" max="1794" width="45.7109375" style="189" customWidth="1"/>
    <col min="1795" max="1795" width="6.42578125" style="189" customWidth="1"/>
    <col min="1796" max="1796" width="11.7109375" style="189" customWidth="1"/>
    <col min="1797" max="1797" width="13.85546875" style="189" customWidth="1"/>
    <col min="1798" max="1798" width="13.140625" style="189" customWidth="1"/>
    <col min="1799" max="1799" width="22.7109375" style="189" customWidth="1"/>
    <col min="1800" max="2048" width="9.140625" style="189"/>
    <col min="2049" max="2049" width="5.28515625" style="189" customWidth="1"/>
    <col min="2050" max="2050" width="45.7109375" style="189" customWidth="1"/>
    <col min="2051" max="2051" width="6.42578125" style="189" customWidth="1"/>
    <col min="2052" max="2052" width="11.7109375" style="189" customWidth="1"/>
    <col min="2053" max="2053" width="13.85546875" style="189" customWidth="1"/>
    <col min="2054" max="2054" width="13.140625" style="189" customWidth="1"/>
    <col min="2055" max="2055" width="22.7109375" style="189" customWidth="1"/>
    <col min="2056" max="2304" width="9.140625" style="189"/>
    <col min="2305" max="2305" width="5.28515625" style="189" customWidth="1"/>
    <col min="2306" max="2306" width="45.7109375" style="189" customWidth="1"/>
    <col min="2307" max="2307" width="6.42578125" style="189" customWidth="1"/>
    <col min="2308" max="2308" width="11.7109375" style="189" customWidth="1"/>
    <col min="2309" max="2309" width="13.85546875" style="189" customWidth="1"/>
    <col min="2310" max="2310" width="13.140625" style="189" customWidth="1"/>
    <col min="2311" max="2311" width="22.7109375" style="189" customWidth="1"/>
    <col min="2312" max="2560" width="9.140625" style="189"/>
    <col min="2561" max="2561" width="5.28515625" style="189" customWidth="1"/>
    <col min="2562" max="2562" width="45.7109375" style="189" customWidth="1"/>
    <col min="2563" max="2563" width="6.42578125" style="189" customWidth="1"/>
    <col min="2564" max="2564" width="11.7109375" style="189" customWidth="1"/>
    <col min="2565" max="2565" width="13.85546875" style="189" customWidth="1"/>
    <col min="2566" max="2566" width="13.140625" style="189" customWidth="1"/>
    <col min="2567" max="2567" width="22.7109375" style="189" customWidth="1"/>
    <col min="2568" max="2816" width="9.140625" style="189"/>
    <col min="2817" max="2817" width="5.28515625" style="189" customWidth="1"/>
    <col min="2818" max="2818" width="45.7109375" style="189" customWidth="1"/>
    <col min="2819" max="2819" width="6.42578125" style="189" customWidth="1"/>
    <col min="2820" max="2820" width="11.7109375" style="189" customWidth="1"/>
    <col min="2821" max="2821" width="13.85546875" style="189" customWidth="1"/>
    <col min="2822" max="2822" width="13.140625" style="189" customWidth="1"/>
    <col min="2823" max="2823" width="22.7109375" style="189" customWidth="1"/>
    <col min="2824" max="3072" width="9.140625" style="189"/>
    <col min="3073" max="3073" width="5.28515625" style="189" customWidth="1"/>
    <col min="3074" max="3074" width="45.7109375" style="189" customWidth="1"/>
    <col min="3075" max="3075" width="6.42578125" style="189" customWidth="1"/>
    <col min="3076" max="3076" width="11.7109375" style="189" customWidth="1"/>
    <col min="3077" max="3077" width="13.85546875" style="189" customWidth="1"/>
    <col min="3078" max="3078" width="13.140625" style="189" customWidth="1"/>
    <col min="3079" max="3079" width="22.7109375" style="189" customWidth="1"/>
    <col min="3080" max="3328" width="9.140625" style="189"/>
    <col min="3329" max="3329" width="5.28515625" style="189" customWidth="1"/>
    <col min="3330" max="3330" width="45.7109375" style="189" customWidth="1"/>
    <col min="3331" max="3331" width="6.42578125" style="189" customWidth="1"/>
    <col min="3332" max="3332" width="11.7109375" style="189" customWidth="1"/>
    <col min="3333" max="3333" width="13.85546875" style="189" customWidth="1"/>
    <col min="3334" max="3334" width="13.140625" style="189" customWidth="1"/>
    <col min="3335" max="3335" width="22.7109375" style="189" customWidth="1"/>
    <col min="3336" max="3584" width="9.140625" style="189"/>
    <col min="3585" max="3585" width="5.28515625" style="189" customWidth="1"/>
    <col min="3586" max="3586" width="45.7109375" style="189" customWidth="1"/>
    <col min="3587" max="3587" width="6.42578125" style="189" customWidth="1"/>
    <col min="3588" max="3588" width="11.7109375" style="189" customWidth="1"/>
    <col min="3589" max="3589" width="13.85546875" style="189" customWidth="1"/>
    <col min="3590" max="3590" width="13.140625" style="189" customWidth="1"/>
    <col min="3591" max="3591" width="22.7109375" style="189" customWidth="1"/>
    <col min="3592" max="3840" width="9.140625" style="189"/>
    <col min="3841" max="3841" width="5.28515625" style="189" customWidth="1"/>
    <col min="3842" max="3842" width="45.7109375" style="189" customWidth="1"/>
    <col min="3843" max="3843" width="6.42578125" style="189" customWidth="1"/>
    <col min="3844" max="3844" width="11.7109375" style="189" customWidth="1"/>
    <col min="3845" max="3845" width="13.85546875" style="189" customWidth="1"/>
    <col min="3846" max="3846" width="13.140625" style="189" customWidth="1"/>
    <col min="3847" max="3847" width="22.7109375" style="189" customWidth="1"/>
    <col min="3848" max="4096" width="9.140625" style="189"/>
    <col min="4097" max="4097" width="5.28515625" style="189" customWidth="1"/>
    <col min="4098" max="4098" width="45.7109375" style="189" customWidth="1"/>
    <col min="4099" max="4099" width="6.42578125" style="189" customWidth="1"/>
    <col min="4100" max="4100" width="11.7109375" style="189" customWidth="1"/>
    <col min="4101" max="4101" width="13.85546875" style="189" customWidth="1"/>
    <col min="4102" max="4102" width="13.140625" style="189" customWidth="1"/>
    <col min="4103" max="4103" width="22.7109375" style="189" customWidth="1"/>
    <col min="4104" max="4352" width="9.140625" style="189"/>
    <col min="4353" max="4353" width="5.28515625" style="189" customWidth="1"/>
    <col min="4354" max="4354" width="45.7109375" style="189" customWidth="1"/>
    <col min="4355" max="4355" width="6.42578125" style="189" customWidth="1"/>
    <col min="4356" max="4356" width="11.7109375" style="189" customWidth="1"/>
    <col min="4357" max="4357" width="13.85546875" style="189" customWidth="1"/>
    <col min="4358" max="4358" width="13.140625" style="189" customWidth="1"/>
    <col min="4359" max="4359" width="22.7109375" style="189" customWidth="1"/>
    <col min="4360" max="4608" width="9.140625" style="189"/>
    <col min="4609" max="4609" width="5.28515625" style="189" customWidth="1"/>
    <col min="4610" max="4610" width="45.7109375" style="189" customWidth="1"/>
    <col min="4611" max="4611" width="6.42578125" style="189" customWidth="1"/>
    <col min="4612" max="4612" width="11.7109375" style="189" customWidth="1"/>
    <col min="4613" max="4613" width="13.85546875" style="189" customWidth="1"/>
    <col min="4614" max="4614" width="13.140625" style="189" customWidth="1"/>
    <col min="4615" max="4615" width="22.7109375" style="189" customWidth="1"/>
    <col min="4616" max="4864" width="9.140625" style="189"/>
    <col min="4865" max="4865" width="5.28515625" style="189" customWidth="1"/>
    <col min="4866" max="4866" width="45.7109375" style="189" customWidth="1"/>
    <col min="4867" max="4867" width="6.42578125" style="189" customWidth="1"/>
    <col min="4868" max="4868" width="11.7109375" style="189" customWidth="1"/>
    <col min="4869" max="4869" width="13.85546875" style="189" customWidth="1"/>
    <col min="4870" max="4870" width="13.140625" style="189" customWidth="1"/>
    <col min="4871" max="4871" width="22.7109375" style="189" customWidth="1"/>
    <col min="4872" max="5120" width="9.140625" style="189"/>
    <col min="5121" max="5121" width="5.28515625" style="189" customWidth="1"/>
    <col min="5122" max="5122" width="45.7109375" style="189" customWidth="1"/>
    <col min="5123" max="5123" width="6.42578125" style="189" customWidth="1"/>
    <col min="5124" max="5124" width="11.7109375" style="189" customWidth="1"/>
    <col min="5125" max="5125" width="13.85546875" style="189" customWidth="1"/>
    <col min="5126" max="5126" width="13.140625" style="189" customWidth="1"/>
    <col min="5127" max="5127" width="22.7109375" style="189" customWidth="1"/>
    <col min="5128" max="5376" width="9.140625" style="189"/>
    <col min="5377" max="5377" width="5.28515625" style="189" customWidth="1"/>
    <col min="5378" max="5378" width="45.7109375" style="189" customWidth="1"/>
    <col min="5379" max="5379" width="6.42578125" style="189" customWidth="1"/>
    <col min="5380" max="5380" width="11.7109375" style="189" customWidth="1"/>
    <col min="5381" max="5381" width="13.85546875" style="189" customWidth="1"/>
    <col min="5382" max="5382" width="13.140625" style="189" customWidth="1"/>
    <col min="5383" max="5383" width="22.7109375" style="189" customWidth="1"/>
    <col min="5384" max="5632" width="9.140625" style="189"/>
    <col min="5633" max="5633" width="5.28515625" style="189" customWidth="1"/>
    <col min="5634" max="5634" width="45.7109375" style="189" customWidth="1"/>
    <col min="5635" max="5635" width="6.42578125" style="189" customWidth="1"/>
    <col min="5636" max="5636" width="11.7109375" style="189" customWidth="1"/>
    <col min="5637" max="5637" width="13.85546875" style="189" customWidth="1"/>
    <col min="5638" max="5638" width="13.140625" style="189" customWidth="1"/>
    <col min="5639" max="5639" width="22.7109375" style="189" customWidth="1"/>
    <col min="5640" max="5888" width="9.140625" style="189"/>
    <col min="5889" max="5889" width="5.28515625" style="189" customWidth="1"/>
    <col min="5890" max="5890" width="45.7109375" style="189" customWidth="1"/>
    <col min="5891" max="5891" width="6.42578125" style="189" customWidth="1"/>
    <col min="5892" max="5892" width="11.7109375" style="189" customWidth="1"/>
    <col min="5893" max="5893" width="13.85546875" style="189" customWidth="1"/>
    <col min="5894" max="5894" width="13.140625" style="189" customWidth="1"/>
    <col min="5895" max="5895" width="22.7109375" style="189" customWidth="1"/>
    <col min="5896" max="6144" width="9.140625" style="189"/>
    <col min="6145" max="6145" width="5.28515625" style="189" customWidth="1"/>
    <col min="6146" max="6146" width="45.7109375" style="189" customWidth="1"/>
    <col min="6147" max="6147" width="6.42578125" style="189" customWidth="1"/>
    <col min="6148" max="6148" width="11.7109375" style="189" customWidth="1"/>
    <col min="6149" max="6149" width="13.85546875" style="189" customWidth="1"/>
    <col min="6150" max="6150" width="13.140625" style="189" customWidth="1"/>
    <col min="6151" max="6151" width="22.7109375" style="189" customWidth="1"/>
    <col min="6152" max="6400" width="9.140625" style="189"/>
    <col min="6401" max="6401" width="5.28515625" style="189" customWidth="1"/>
    <col min="6402" max="6402" width="45.7109375" style="189" customWidth="1"/>
    <col min="6403" max="6403" width="6.42578125" style="189" customWidth="1"/>
    <col min="6404" max="6404" width="11.7109375" style="189" customWidth="1"/>
    <col min="6405" max="6405" width="13.85546875" style="189" customWidth="1"/>
    <col min="6406" max="6406" width="13.140625" style="189" customWidth="1"/>
    <col min="6407" max="6407" width="22.7109375" style="189" customWidth="1"/>
    <col min="6408" max="6656" width="9.140625" style="189"/>
    <col min="6657" max="6657" width="5.28515625" style="189" customWidth="1"/>
    <col min="6658" max="6658" width="45.7109375" style="189" customWidth="1"/>
    <col min="6659" max="6659" width="6.42578125" style="189" customWidth="1"/>
    <col min="6660" max="6660" width="11.7109375" style="189" customWidth="1"/>
    <col min="6661" max="6661" width="13.85546875" style="189" customWidth="1"/>
    <col min="6662" max="6662" width="13.140625" style="189" customWidth="1"/>
    <col min="6663" max="6663" width="22.7109375" style="189" customWidth="1"/>
    <col min="6664" max="6912" width="9.140625" style="189"/>
    <col min="6913" max="6913" width="5.28515625" style="189" customWidth="1"/>
    <col min="6914" max="6914" width="45.7109375" style="189" customWidth="1"/>
    <col min="6915" max="6915" width="6.42578125" style="189" customWidth="1"/>
    <col min="6916" max="6916" width="11.7109375" style="189" customWidth="1"/>
    <col min="6917" max="6917" width="13.85546875" style="189" customWidth="1"/>
    <col min="6918" max="6918" width="13.140625" style="189" customWidth="1"/>
    <col min="6919" max="6919" width="22.7109375" style="189" customWidth="1"/>
    <col min="6920" max="7168" width="9.140625" style="189"/>
    <col min="7169" max="7169" width="5.28515625" style="189" customWidth="1"/>
    <col min="7170" max="7170" width="45.7109375" style="189" customWidth="1"/>
    <col min="7171" max="7171" width="6.42578125" style="189" customWidth="1"/>
    <col min="7172" max="7172" width="11.7109375" style="189" customWidth="1"/>
    <col min="7173" max="7173" width="13.85546875" style="189" customWidth="1"/>
    <col min="7174" max="7174" width="13.140625" style="189" customWidth="1"/>
    <col min="7175" max="7175" width="22.7109375" style="189" customWidth="1"/>
    <col min="7176" max="7424" width="9.140625" style="189"/>
    <col min="7425" max="7425" width="5.28515625" style="189" customWidth="1"/>
    <col min="7426" max="7426" width="45.7109375" style="189" customWidth="1"/>
    <col min="7427" max="7427" width="6.42578125" style="189" customWidth="1"/>
    <col min="7428" max="7428" width="11.7109375" style="189" customWidth="1"/>
    <col min="7429" max="7429" width="13.85546875" style="189" customWidth="1"/>
    <col min="7430" max="7430" width="13.140625" style="189" customWidth="1"/>
    <col min="7431" max="7431" width="22.7109375" style="189" customWidth="1"/>
    <col min="7432" max="7680" width="9.140625" style="189"/>
    <col min="7681" max="7681" width="5.28515625" style="189" customWidth="1"/>
    <col min="7682" max="7682" width="45.7109375" style="189" customWidth="1"/>
    <col min="7683" max="7683" width="6.42578125" style="189" customWidth="1"/>
    <col min="7684" max="7684" width="11.7109375" style="189" customWidth="1"/>
    <col min="7685" max="7685" width="13.85546875" style="189" customWidth="1"/>
    <col min="7686" max="7686" width="13.140625" style="189" customWidth="1"/>
    <col min="7687" max="7687" width="22.7109375" style="189" customWidth="1"/>
    <col min="7688" max="7936" width="9.140625" style="189"/>
    <col min="7937" max="7937" width="5.28515625" style="189" customWidth="1"/>
    <col min="7938" max="7938" width="45.7109375" style="189" customWidth="1"/>
    <col min="7939" max="7939" width="6.42578125" style="189" customWidth="1"/>
    <col min="7940" max="7940" width="11.7109375" style="189" customWidth="1"/>
    <col min="7941" max="7941" width="13.85546875" style="189" customWidth="1"/>
    <col min="7942" max="7942" width="13.140625" style="189" customWidth="1"/>
    <col min="7943" max="7943" width="22.7109375" style="189" customWidth="1"/>
    <col min="7944" max="8192" width="9.140625" style="189"/>
    <col min="8193" max="8193" width="5.28515625" style="189" customWidth="1"/>
    <col min="8194" max="8194" width="45.7109375" style="189" customWidth="1"/>
    <col min="8195" max="8195" width="6.42578125" style="189" customWidth="1"/>
    <col min="8196" max="8196" width="11.7109375" style="189" customWidth="1"/>
    <col min="8197" max="8197" width="13.85546875" style="189" customWidth="1"/>
    <col min="8198" max="8198" width="13.140625" style="189" customWidth="1"/>
    <col min="8199" max="8199" width="22.7109375" style="189" customWidth="1"/>
    <col min="8200" max="8448" width="9.140625" style="189"/>
    <col min="8449" max="8449" width="5.28515625" style="189" customWidth="1"/>
    <col min="8450" max="8450" width="45.7109375" style="189" customWidth="1"/>
    <col min="8451" max="8451" width="6.42578125" style="189" customWidth="1"/>
    <col min="8452" max="8452" width="11.7109375" style="189" customWidth="1"/>
    <col min="8453" max="8453" width="13.85546875" style="189" customWidth="1"/>
    <col min="8454" max="8454" width="13.140625" style="189" customWidth="1"/>
    <col min="8455" max="8455" width="22.7109375" style="189" customWidth="1"/>
    <col min="8456" max="8704" width="9.140625" style="189"/>
    <col min="8705" max="8705" width="5.28515625" style="189" customWidth="1"/>
    <col min="8706" max="8706" width="45.7109375" style="189" customWidth="1"/>
    <col min="8707" max="8707" width="6.42578125" style="189" customWidth="1"/>
    <col min="8708" max="8708" width="11.7109375" style="189" customWidth="1"/>
    <col min="8709" max="8709" width="13.85546875" style="189" customWidth="1"/>
    <col min="8710" max="8710" width="13.140625" style="189" customWidth="1"/>
    <col min="8711" max="8711" width="22.7109375" style="189" customWidth="1"/>
    <col min="8712" max="8960" width="9.140625" style="189"/>
    <col min="8961" max="8961" width="5.28515625" style="189" customWidth="1"/>
    <col min="8962" max="8962" width="45.7109375" style="189" customWidth="1"/>
    <col min="8963" max="8963" width="6.42578125" style="189" customWidth="1"/>
    <col min="8964" max="8964" width="11.7109375" style="189" customWidth="1"/>
    <col min="8965" max="8965" width="13.85546875" style="189" customWidth="1"/>
    <col min="8966" max="8966" width="13.140625" style="189" customWidth="1"/>
    <col min="8967" max="8967" width="22.7109375" style="189" customWidth="1"/>
    <col min="8968" max="9216" width="9.140625" style="189"/>
    <col min="9217" max="9217" width="5.28515625" style="189" customWidth="1"/>
    <col min="9218" max="9218" width="45.7109375" style="189" customWidth="1"/>
    <col min="9219" max="9219" width="6.42578125" style="189" customWidth="1"/>
    <col min="9220" max="9220" width="11.7109375" style="189" customWidth="1"/>
    <col min="9221" max="9221" width="13.85546875" style="189" customWidth="1"/>
    <col min="9222" max="9222" width="13.140625" style="189" customWidth="1"/>
    <col min="9223" max="9223" width="22.7109375" style="189" customWidth="1"/>
    <col min="9224" max="9472" width="9.140625" style="189"/>
    <col min="9473" max="9473" width="5.28515625" style="189" customWidth="1"/>
    <col min="9474" max="9474" width="45.7109375" style="189" customWidth="1"/>
    <col min="9475" max="9475" width="6.42578125" style="189" customWidth="1"/>
    <col min="9476" max="9476" width="11.7109375" style="189" customWidth="1"/>
    <col min="9477" max="9477" width="13.85546875" style="189" customWidth="1"/>
    <col min="9478" max="9478" width="13.140625" style="189" customWidth="1"/>
    <col min="9479" max="9479" width="22.7109375" style="189" customWidth="1"/>
    <col min="9480" max="9728" width="9.140625" style="189"/>
    <col min="9729" max="9729" width="5.28515625" style="189" customWidth="1"/>
    <col min="9730" max="9730" width="45.7109375" style="189" customWidth="1"/>
    <col min="9731" max="9731" width="6.42578125" style="189" customWidth="1"/>
    <col min="9732" max="9732" width="11.7109375" style="189" customWidth="1"/>
    <col min="9733" max="9733" width="13.85546875" style="189" customWidth="1"/>
    <col min="9734" max="9734" width="13.140625" style="189" customWidth="1"/>
    <col min="9735" max="9735" width="22.7109375" style="189" customWidth="1"/>
    <col min="9736" max="9984" width="9.140625" style="189"/>
    <col min="9985" max="9985" width="5.28515625" style="189" customWidth="1"/>
    <col min="9986" max="9986" width="45.7109375" style="189" customWidth="1"/>
    <col min="9987" max="9987" width="6.42578125" style="189" customWidth="1"/>
    <col min="9988" max="9988" width="11.7109375" style="189" customWidth="1"/>
    <col min="9989" max="9989" width="13.85546875" style="189" customWidth="1"/>
    <col min="9990" max="9990" width="13.140625" style="189" customWidth="1"/>
    <col min="9991" max="9991" width="22.7109375" style="189" customWidth="1"/>
    <col min="9992" max="10240" width="9.140625" style="189"/>
    <col min="10241" max="10241" width="5.28515625" style="189" customWidth="1"/>
    <col min="10242" max="10242" width="45.7109375" style="189" customWidth="1"/>
    <col min="10243" max="10243" width="6.42578125" style="189" customWidth="1"/>
    <col min="10244" max="10244" width="11.7109375" style="189" customWidth="1"/>
    <col min="10245" max="10245" width="13.85546875" style="189" customWidth="1"/>
    <col min="10246" max="10246" width="13.140625" style="189" customWidth="1"/>
    <col min="10247" max="10247" width="22.7109375" style="189" customWidth="1"/>
    <col min="10248" max="10496" width="9.140625" style="189"/>
    <col min="10497" max="10497" width="5.28515625" style="189" customWidth="1"/>
    <col min="10498" max="10498" width="45.7109375" style="189" customWidth="1"/>
    <col min="10499" max="10499" width="6.42578125" style="189" customWidth="1"/>
    <col min="10500" max="10500" width="11.7109375" style="189" customWidth="1"/>
    <col min="10501" max="10501" width="13.85546875" style="189" customWidth="1"/>
    <col min="10502" max="10502" width="13.140625" style="189" customWidth="1"/>
    <col min="10503" max="10503" width="22.7109375" style="189" customWidth="1"/>
    <col min="10504" max="10752" width="9.140625" style="189"/>
    <col min="10753" max="10753" width="5.28515625" style="189" customWidth="1"/>
    <col min="10754" max="10754" width="45.7109375" style="189" customWidth="1"/>
    <col min="10755" max="10755" width="6.42578125" style="189" customWidth="1"/>
    <col min="10756" max="10756" width="11.7109375" style="189" customWidth="1"/>
    <col min="10757" max="10757" width="13.85546875" style="189" customWidth="1"/>
    <col min="10758" max="10758" width="13.140625" style="189" customWidth="1"/>
    <col min="10759" max="10759" width="22.7109375" style="189" customWidth="1"/>
    <col min="10760" max="11008" width="9.140625" style="189"/>
    <col min="11009" max="11009" width="5.28515625" style="189" customWidth="1"/>
    <col min="11010" max="11010" width="45.7109375" style="189" customWidth="1"/>
    <col min="11011" max="11011" width="6.42578125" style="189" customWidth="1"/>
    <col min="11012" max="11012" width="11.7109375" style="189" customWidth="1"/>
    <col min="11013" max="11013" width="13.85546875" style="189" customWidth="1"/>
    <col min="11014" max="11014" width="13.140625" style="189" customWidth="1"/>
    <col min="11015" max="11015" width="22.7109375" style="189" customWidth="1"/>
    <col min="11016" max="11264" width="9.140625" style="189"/>
    <col min="11265" max="11265" width="5.28515625" style="189" customWidth="1"/>
    <col min="11266" max="11266" width="45.7109375" style="189" customWidth="1"/>
    <col min="11267" max="11267" width="6.42578125" style="189" customWidth="1"/>
    <col min="11268" max="11268" width="11.7109375" style="189" customWidth="1"/>
    <col min="11269" max="11269" width="13.85546875" style="189" customWidth="1"/>
    <col min="11270" max="11270" width="13.140625" style="189" customWidth="1"/>
    <col min="11271" max="11271" width="22.7109375" style="189" customWidth="1"/>
    <col min="11272" max="11520" width="9.140625" style="189"/>
    <col min="11521" max="11521" width="5.28515625" style="189" customWidth="1"/>
    <col min="11522" max="11522" width="45.7109375" style="189" customWidth="1"/>
    <col min="11523" max="11523" width="6.42578125" style="189" customWidth="1"/>
    <col min="11524" max="11524" width="11.7109375" style="189" customWidth="1"/>
    <col min="11525" max="11525" width="13.85546875" style="189" customWidth="1"/>
    <col min="11526" max="11526" width="13.140625" style="189" customWidth="1"/>
    <col min="11527" max="11527" width="22.7109375" style="189" customWidth="1"/>
    <col min="11528" max="11776" width="9.140625" style="189"/>
    <col min="11777" max="11777" width="5.28515625" style="189" customWidth="1"/>
    <col min="11778" max="11778" width="45.7109375" style="189" customWidth="1"/>
    <col min="11779" max="11779" width="6.42578125" style="189" customWidth="1"/>
    <col min="11780" max="11780" width="11.7109375" style="189" customWidth="1"/>
    <col min="11781" max="11781" width="13.85546875" style="189" customWidth="1"/>
    <col min="11782" max="11782" width="13.140625" style="189" customWidth="1"/>
    <col min="11783" max="11783" width="22.7109375" style="189" customWidth="1"/>
    <col min="11784" max="12032" width="9.140625" style="189"/>
    <col min="12033" max="12033" width="5.28515625" style="189" customWidth="1"/>
    <col min="12034" max="12034" width="45.7109375" style="189" customWidth="1"/>
    <col min="12035" max="12035" width="6.42578125" style="189" customWidth="1"/>
    <col min="12036" max="12036" width="11.7109375" style="189" customWidth="1"/>
    <col min="12037" max="12037" width="13.85546875" style="189" customWidth="1"/>
    <col min="12038" max="12038" width="13.140625" style="189" customWidth="1"/>
    <col min="12039" max="12039" width="22.7109375" style="189" customWidth="1"/>
    <col min="12040" max="12288" width="9.140625" style="189"/>
    <col min="12289" max="12289" width="5.28515625" style="189" customWidth="1"/>
    <col min="12290" max="12290" width="45.7109375" style="189" customWidth="1"/>
    <col min="12291" max="12291" width="6.42578125" style="189" customWidth="1"/>
    <col min="12292" max="12292" width="11.7109375" style="189" customWidth="1"/>
    <col min="12293" max="12293" width="13.85546875" style="189" customWidth="1"/>
    <col min="12294" max="12294" width="13.140625" style="189" customWidth="1"/>
    <col min="12295" max="12295" width="22.7109375" style="189" customWidth="1"/>
    <col min="12296" max="12544" width="9.140625" style="189"/>
    <col min="12545" max="12545" width="5.28515625" style="189" customWidth="1"/>
    <col min="12546" max="12546" width="45.7109375" style="189" customWidth="1"/>
    <col min="12547" max="12547" width="6.42578125" style="189" customWidth="1"/>
    <col min="12548" max="12548" width="11.7109375" style="189" customWidth="1"/>
    <col min="12549" max="12549" width="13.85546875" style="189" customWidth="1"/>
    <col min="12550" max="12550" width="13.140625" style="189" customWidth="1"/>
    <col min="12551" max="12551" width="22.7109375" style="189" customWidth="1"/>
    <col min="12552" max="12800" width="9.140625" style="189"/>
    <col min="12801" max="12801" width="5.28515625" style="189" customWidth="1"/>
    <col min="12802" max="12802" width="45.7109375" style="189" customWidth="1"/>
    <col min="12803" max="12803" width="6.42578125" style="189" customWidth="1"/>
    <col min="12804" max="12804" width="11.7109375" style="189" customWidth="1"/>
    <col min="12805" max="12805" width="13.85546875" style="189" customWidth="1"/>
    <col min="12806" max="12806" width="13.140625" style="189" customWidth="1"/>
    <col min="12807" max="12807" width="22.7109375" style="189" customWidth="1"/>
    <col min="12808" max="13056" width="9.140625" style="189"/>
    <col min="13057" max="13057" width="5.28515625" style="189" customWidth="1"/>
    <col min="13058" max="13058" width="45.7109375" style="189" customWidth="1"/>
    <col min="13059" max="13059" width="6.42578125" style="189" customWidth="1"/>
    <col min="13060" max="13060" width="11.7109375" style="189" customWidth="1"/>
    <col min="13061" max="13061" width="13.85546875" style="189" customWidth="1"/>
    <col min="13062" max="13062" width="13.140625" style="189" customWidth="1"/>
    <col min="13063" max="13063" width="22.7109375" style="189" customWidth="1"/>
    <col min="13064" max="13312" width="9.140625" style="189"/>
    <col min="13313" max="13313" width="5.28515625" style="189" customWidth="1"/>
    <col min="13314" max="13314" width="45.7109375" style="189" customWidth="1"/>
    <col min="13315" max="13315" width="6.42578125" style="189" customWidth="1"/>
    <col min="13316" max="13316" width="11.7109375" style="189" customWidth="1"/>
    <col min="13317" max="13317" width="13.85546875" style="189" customWidth="1"/>
    <col min="13318" max="13318" width="13.140625" style="189" customWidth="1"/>
    <col min="13319" max="13319" width="22.7109375" style="189" customWidth="1"/>
    <col min="13320" max="13568" width="9.140625" style="189"/>
    <col min="13569" max="13569" width="5.28515625" style="189" customWidth="1"/>
    <col min="13570" max="13570" width="45.7109375" style="189" customWidth="1"/>
    <col min="13571" max="13571" width="6.42578125" style="189" customWidth="1"/>
    <col min="13572" max="13572" width="11.7109375" style="189" customWidth="1"/>
    <col min="13573" max="13573" width="13.85546875" style="189" customWidth="1"/>
    <col min="13574" max="13574" width="13.140625" style="189" customWidth="1"/>
    <col min="13575" max="13575" width="22.7109375" style="189" customWidth="1"/>
    <col min="13576" max="13824" width="9.140625" style="189"/>
    <col min="13825" max="13825" width="5.28515625" style="189" customWidth="1"/>
    <col min="13826" max="13826" width="45.7109375" style="189" customWidth="1"/>
    <col min="13827" max="13827" width="6.42578125" style="189" customWidth="1"/>
    <col min="13828" max="13828" width="11.7109375" style="189" customWidth="1"/>
    <col min="13829" max="13829" width="13.85546875" style="189" customWidth="1"/>
    <col min="13830" max="13830" width="13.140625" style="189" customWidth="1"/>
    <col min="13831" max="13831" width="22.7109375" style="189" customWidth="1"/>
    <col min="13832" max="14080" width="9.140625" style="189"/>
    <col min="14081" max="14081" width="5.28515625" style="189" customWidth="1"/>
    <col min="14082" max="14082" width="45.7109375" style="189" customWidth="1"/>
    <col min="14083" max="14083" width="6.42578125" style="189" customWidth="1"/>
    <col min="14084" max="14084" width="11.7109375" style="189" customWidth="1"/>
    <col min="14085" max="14085" width="13.85546875" style="189" customWidth="1"/>
    <col min="14086" max="14086" width="13.140625" style="189" customWidth="1"/>
    <col min="14087" max="14087" width="22.7109375" style="189" customWidth="1"/>
    <col min="14088" max="14336" width="9.140625" style="189"/>
    <col min="14337" max="14337" width="5.28515625" style="189" customWidth="1"/>
    <col min="14338" max="14338" width="45.7109375" style="189" customWidth="1"/>
    <col min="14339" max="14339" width="6.42578125" style="189" customWidth="1"/>
    <col min="14340" max="14340" width="11.7109375" style="189" customWidth="1"/>
    <col min="14341" max="14341" width="13.85546875" style="189" customWidth="1"/>
    <col min="14342" max="14342" width="13.140625" style="189" customWidth="1"/>
    <col min="14343" max="14343" width="22.7109375" style="189" customWidth="1"/>
    <col min="14344" max="14592" width="9.140625" style="189"/>
    <col min="14593" max="14593" width="5.28515625" style="189" customWidth="1"/>
    <col min="14594" max="14594" width="45.7109375" style="189" customWidth="1"/>
    <col min="14595" max="14595" width="6.42578125" style="189" customWidth="1"/>
    <col min="14596" max="14596" width="11.7109375" style="189" customWidth="1"/>
    <col min="14597" max="14597" width="13.85546875" style="189" customWidth="1"/>
    <col min="14598" max="14598" width="13.140625" style="189" customWidth="1"/>
    <col min="14599" max="14599" width="22.7109375" style="189" customWidth="1"/>
    <col min="14600" max="14848" width="9.140625" style="189"/>
    <col min="14849" max="14849" width="5.28515625" style="189" customWidth="1"/>
    <col min="14850" max="14850" width="45.7109375" style="189" customWidth="1"/>
    <col min="14851" max="14851" width="6.42578125" style="189" customWidth="1"/>
    <col min="14852" max="14852" width="11.7109375" style="189" customWidth="1"/>
    <col min="14853" max="14853" width="13.85546875" style="189" customWidth="1"/>
    <col min="14854" max="14854" width="13.140625" style="189" customWidth="1"/>
    <col min="14855" max="14855" width="22.7109375" style="189" customWidth="1"/>
    <col min="14856" max="15104" width="9.140625" style="189"/>
    <col min="15105" max="15105" width="5.28515625" style="189" customWidth="1"/>
    <col min="15106" max="15106" width="45.7109375" style="189" customWidth="1"/>
    <col min="15107" max="15107" width="6.42578125" style="189" customWidth="1"/>
    <col min="15108" max="15108" width="11.7109375" style="189" customWidth="1"/>
    <col min="15109" max="15109" width="13.85546875" style="189" customWidth="1"/>
    <col min="15110" max="15110" width="13.140625" style="189" customWidth="1"/>
    <col min="15111" max="15111" width="22.7109375" style="189" customWidth="1"/>
    <col min="15112" max="15360" width="9.140625" style="189"/>
    <col min="15361" max="15361" width="5.28515625" style="189" customWidth="1"/>
    <col min="15362" max="15362" width="45.7109375" style="189" customWidth="1"/>
    <col min="15363" max="15363" width="6.42578125" style="189" customWidth="1"/>
    <col min="15364" max="15364" width="11.7109375" style="189" customWidth="1"/>
    <col min="15365" max="15365" width="13.85546875" style="189" customWidth="1"/>
    <col min="15366" max="15366" width="13.140625" style="189" customWidth="1"/>
    <col min="15367" max="15367" width="22.7109375" style="189" customWidth="1"/>
    <col min="15368" max="15616" width="9.140625" style="189"/>
    <col min="15617" max="15617" width="5.28515625" style="189" customWidth="1"/>
    <col min="15618" max="15618" width="45.7109375" style="189" customWidth="1"/>
    <col min="15619" max="15619" width="6.42578125" style="189" customWidth="1"/>
    <col min="15620" max="15620" width="11.7109375" style="189" customWidth="1"/>
    <col min="15621" max="15621" width="13.85546875" style="189" customWidth="1"/>
    <col min="15622" max="15622" width="13.140625" style="189" customWidth="1"/>
    <col min="15623" max="15623" width="22.7109375" style="189" customWidth="1"/>
    <col min="15624" max="15872" width="9.140625" style="189"/>
    <col min="15873" max="15873" width="5.28515625" style="189" customWidth="1"/>
    <col min="15874" max="15874" width="45.7109375" style="189" customWidth="1"/>
    <col min="15875" max="15875" width="6.42578125" style="189" customWidth="1"/>
    <col min="15876" max="15876" width="11.7109375" style="189" customWidth="1"/>
    <col min="15877" max="15877" width="13.85546875" style="189" customWidth="1"/>
    <col min="15878" max="15878" width="13.140625" style="189" customWidth="1"/>
    <col min="15879" max="15879" width="22.7109375" style="189" customWidth="1"/>
    <col min="15880" max="16128" width="9.140625" style="189"/>
    <col min="16129" max="16129" width="5.28515625" style="189" customWidth="1"/>
    <col min="16130" max="16130" width="45.7109375" style="189" customWidth="1"/>
    <col min="16131" max="16131" width="6.42578125" style="189" customWidth="1"/>
    <col min="16132" max="16132" width="11.7109375" style="189" customWidth="1"/>
    <col min="16133" max="16133" width="13.85546875" style="189" customWidth="1"/>
    <col min="16134" max="16134" width="13.140625" style="189" customWidth="1"/>
    <col min="16135" max="16135" width="22.7109375" style="189" customWidth="1"/>
    <col min="16136" max="16384" width="9.140625" style="189"/>
  </cols>
  <sheetData>
    <row r="2" spans="1:9" ht="16.5">
      <c r="B2" s="1260" t="s">
        <v>1243</v>
      </c>
      <c r="C2" s="1261"/>
      <c r="D2" s="1261"/>
      <c r="H2" s="595" t="s">
        <v>1453</v>
      </c>
    </row>
    <row r="3" spans="1:9" ht="16.5">
      <c r="B3" s="391"/>
      <c r="H3" s="596" t="s">
        <v>1454</v>
      </c>
    </row>
    <row r="4" spans="1:9" ht="16.5">
      <c r="A4" s="394" t="s">
        <v>1127</v>
      </c>
      <c r="B4" s="395" t="s">
        <v>1128</v>
      </c>
      <c r="C4" s="396" t="s">
        <v>1129</v>
      </c>
      <c r="D4" s="425" t="s">
        <v>1130</v>
      </c>
      <c r="E4" s="458" t="s">
        <v>1131</v>
      </c>
      <c r="F4" s="463" t="s">
        <v>1132</v>
      </c>
      <c r="H4" s="529" t="s">
        <v>1455</v>
      </c>
    </row>
    <row r="5" spans="1:9" ht="16.5">
      <c r="A5" s="399"/>
      <c r="B5" s="400"/>
      <c r="E5" s="459"/>
      <c r="F5" s="464"/>
      <c r="H5" s="597" t="s">
        <v>309</v>
      </c>
    </row>
    <row r="6" spans="1:9" ht="16.5">
      <c r="A6" s="399"/>
      <c r="B6" s="420" t="s">
        <v>1147</v>
      </c>
      <c r="E6" s="459"/>
      <c r="F6" s="464"/>
      <c r="H6" s="531" t="s">
        <v>1376</v>
      </c>
    </row>
    <row r="7" spans="1:9" ht="75">
      <c r="A7" s="399"/>
      <c r="B7" s="402" t="s">
        <v>1167</v>
      </c>
      <c r="E7" s="459"/>
      <c r="F7" s="464"/>
      <c r="H7" s="598" t="s">
        <v>1456</v>
      </c>
    </row>
    <row r="8" spans="1:9" ht="60">
      <c r="A8" s="399"/>
      <c r="B8" s="402" t="s">
        <v>1168</v>
      </c>
      <c r="E8" s="459"/>
      <c r="F8" s="464"/>
      <c r="H8" s="599" t="s">
        <v>1457</v>
      </c>
      <c r="I8" s="728">
        <f>(F45+F47+F49+F67+F68+F78+F79+F80+F82+F84+F86+F88+F90+F92+F94+F108+F110+F112+F114+F116+F118+F120+F122+F124+F126)</f>
        <v>0</v>
      </c>
    </row>
    <row r="9" spans="1:9" ht="60">
      <c r="A9" s="399"/>
      <c r="B9" s="402" t="s">
        <v>1340</v>
      </c>
      <c r="E9" s="459"/>
      <c r="F9" s="464"/>
      <c r="H9" s="599"/>
      <c r="I9" s="728"/>
    </row>
    <row r="10" spans="1:9" ht="30">
      <c r="A10" s="399"/>
      <c r="B10" s="402" t="s">
        <v>1341</v>
      </c>
      <c r="E10" s="459"/>
      <c r="F10" s="464"/>
      <c r="H10" s="600" t="s">
        <v>1458</v>
      </c>
      <c r="I10" s="729"/>
    </row>
    <row r="11" spans="1:9" ht="16.5">
      <c r="A11" s="399"/>
      <c r="B11" s="421"/>
      <c r="E11" s="459"/>
      <c r="F11" s="464"/>
      <c r="H11" s="533" t="s">
        <v>1459</v>
      </c>
      <c r="I11" s="729"/>
    </row>
    <row r="12" spans="1:9" ht="135">
      <c r="A12" s="422">
        <v>1</v>
      </c>
      <c r="B12" s="449" t="s">
        <v>1947</v>
      </c>
      <c r="C12" s="412"/>
      <c r="D12" s="412"/>
      <c r="E12" s="461"/>
      <c r="F12" s="466"/>
      <c r="H12" s="714" t="s">
        <v>1460</v>
      </c>
      <c r="I12" s="723">
        <f>SUM(F13+F14+F15+F16+F17+F18+F19+F20+F21+F22+F23+F24+F25+F26+F27+F28+F29+F30+F31+F32+F33+F34+F35+F36+F37+F38+F39+F40+F41+F42+F52+F53+F54+F55+F56+F57+F58+F59+F62+F63+F64+F71+F72+F73+F74+F75+F97+F98+F99+F100+F101+F102+F105+F106)</f>
        <v>0</v>
      </c>
    </row>
    <row r="13" spans="1:9">
      <c r="A13" s="422"/>
      <c r="B13" s="946" t="s">
        <v>1244</v>
      </c>
      <c r="C13" s="950" t="s">
        <v>113</v>
      </c>
      <c r="D13" s="438">
        <v>6</v>
      </c>
      <c r="E13" s="461">
        <v>0</v>
      </c>
      <c r="F13" s="466">
        <f>D13*E13</f>
        <v>0</v>
      </c>
    </row>
    <row r="14" spans="1:9">
      <c r="A14" s="422"/>
      <c r="B14" s="946" t="s">
        <v>1245</v>
      </c>
      <c r="C14" s="950" t="s">
        <v>113</v>
      </c>
      <c r="D14" s="438">
        <v>33</v>
      </c>
      <c r="E14" s="461">
        <v>0</v>
      </c>
      <c r="F14" s="466">
        <f t="shared" ref="F14:F42" si="0">D14*E14</f>
        <v>0</v>
      </c>
    </row>
    <row r="15" spans="1:9">
      <c r="A15" s="422"/>
      <c r="B15" s="946" t="s">
        <v>1246</v>
      </c>
      <c r="C15" s="950" t="s">
        <v>113</v>
      </c>
      <c r="D15" s="438">
        <v>2</v>
      </c>
      <c r="E15" s="461">
        <v>0</v>
      </c>
      <c r="F15" s="466">
        <f t="shared" si="0"/>
        <v>0</v>
      </c>
    </row>
    <row r="16" spans="1:9">
      <c r="A16" s="422"/>
      <c r="B16" s="946" t="s">
        <v>1247</v>
      </c>
      <c r="C16" s="950" t="s">
        <v>113</v>
      </c>
      <c r="D16" s="438">
        <v>7</v>
      </c>
      <c r="E16" s="461">
        <v>0</v>
      </c>
      <c r="F16" s="466">
        <f t="shared" si="0"/>
        <v>0</v>
      </c>
    </row>
    <row r="17" spans="1:6">
      <c r="A17" s="422"/>
      <c r="B17" s="946" t="s">
        <v>1248</v>
      </c>
      <c r="C17" s="950" t="s">
        <v>113</v>
      </c>
      <c r="D17" s="438">
        <v>1</v>
      </c>
      <c r="E17" s="461">
        <v>0</v>
      </c>
      <c r="F17" s="466">
        <f t="shared" si="0"/>
        <v>0</v>
      </c>
    </row>
    <row r="18" spans="1:6">
      <c r="A18" s="422"/>
      <c r="B18" s="946" t="s">
        <v>1249</v>
      </c>
      <c r="C18" s="950" t="s">
        <v>113</v>
      </c>
      <c r="D18" s="438">
        <v>1</v>
      </c>
      <c r="E18" s="461">
        <v>0</v>
      </c>
      <c r="F18" s="466">
        <f t="shared" si="0"/>
        <v>0</v>
      </c>
    </row>
    <row r="19" spans="1:6">
      <c r="A19" s="422"/>
      <c r="B19" s="946" t="s">
        <v>1250</v>
      </c>
      <c r="C19" s="950" t="s">
        <v>113</v>
      </c>
      <c r="D19" s="438">
        <v>1</v>
      </c>
      <c r="E19" s="461">
        <v>0</v>
      </c>
      <c r="F19" s="466">
        <f t="shared" si="0"/>
        <v>0</v>
      </c>
    </row>
    <row r="20" spans="1:6">
      <c r="A20" s="422"/>
      <c r="B20" s="946" t="s">
        <v>1251</v>
      </c>
      <c r="C20" s="950" t="s">
        <v>113</v>
      </c>
      <c r="D20" s="438">
        <v>2</v>
      </c>
      <c r="E20" s="461">
        <v>0</v>
      </c>
      <c r="F20" s="466">
        <f t="shared" si="0"/>
        <v>0</v>
      </c>
    </row>
    <row r="21" spans="1:6">
      <c r="A21" s="422"/>
      <c r="B21" s="946" t="s">
        <v>1252</v>
      </c>
      <c r="C21" s="950" t="s">
        <v>113</v>
      </c>
      <c r="D21" s="438">
        <v>4</v>
      </c>
      <c r="E21" s="461">
        <v>0</v>
      </c>
      <c r="F21" s="466">
        <f t="shared" si="0"/>
        <v>0</v>
      </c>
    </row>
    <row r="22" spans="1:6">
      <c r="A22" s="422"/>
      <c r="B22" s="946" t="s">
        <v>1253</v>
      </c>
      <c r="C22" s="950" t="s">
        <v>113</v>
      </c>
      <c r="D22" s="438">
        <v>10</v>
      </c>
      <c r="E22" s="461">
        <v>0</v>
      </c>
      <c r="F22" s="466">
        <f t="shared" si="0"/>
        <v>0</v>
      </c>
    </row>
    <row r="23" spans="1:6">
      <c r="A23" s="422"/>
      <c r="B23" s="946" t="s">
        <v>1254</v>
      </c>
      <c r="C23" s="950" t="s">
        <v>113</v>
      </c>
      <c r="D23" s="438">
        <v>6</v>
      </c>
      <c r="E23" s="461">
        <v>0</v>
      </c>
      <c r="F23" s="466">
        <f t="shared" si="0"/>
        <v>0</v>
      </c>
    </row>
    <row r="24" spans="1:6">
      <c r="A24" s="422"/>
      <c r="B24" s="946" t="s">
        <v>1255</v>
      </c>
      <c r="C24" s="950" t="s">
        <v>113</v>
      </c>
      <c r="D24" s="438">
        <v>6</v>
      </c>
      <c r="E24" s="461">
        <v>0</v>
      </c>
      <c r="F24" s="466">
        <f t="shared" si="0"/>
        <v>0</v>
      </c>
    </row>
    <row r="25" spans="1:6">
      <c r="A25" s="422"/>
      <c r="B25" s="946" t="s">
        <v>1256</v>
      </c>
      <c r="C25" s="950" t="s">
        <v>113</v>
      </c>
      <c r="D25" s="438">
        <v>6</v>
      </c>
      <c r="E25" s="461">
        <v>0</v>
      </c>
      <c r="F25" s="466">
        <f t="shared" si="0"/>
        <v>0</v>
      </c>
    </row>
    <row r="26" spans="1:6">
      <c r="A26" s="422"/>
      <c r="B26" s="946" t="s">
        <v>1257</v>
      </c>
      <c r="C26" s="950" t="s">
        <v>113</v>
      </c>
      <c r="D26" s="438">
        <v>1</v>
      </c>
      <c r="E26" s="461">
        <v>0</v>
      </c>
      <c r="F26" s="466">
        <f t="shared" si="0"/>
        <v>0</v>
      </c>
    </row>
    <row r="27" spans="1:6">
      <c r="A27" s="422"/>
      <c r="B27" s="946" t="s">
        <v>1258</v>
      </c>
      <c r="C27" s="950" t="s">
        <v>113</v>
      </c>
      <c r="D27" s="438">
        <v>2</v>
      </c>
      <c r="E27" s="461">
        <v>0</v>
      </c>
      <c r="F27" s="466">
        <f t="shared" si="0"/>
        <v>0</v>
      </c>
    </row>
    <row r="28" spans="1:6">
      <c r="A28" s="422"/>
      <c r="B28" s="946" t="s">
        <v>1259</v>
      </c>
      <c r="C28" s="950" t="s">
        <v>113</v>
      </c>
      <c r="D28" s="438">
        <v>7</v>
      </c>
      <c r="E28" s="461">
        <v>0</v>
      </c>
      <c r="F28" s="466">
        <f t="shared" si="0"/>
        <v>0</v>
      </c>
    </row>
    <row r="29" spans="1:6">
      <c r="A29" s="422"/>
      <c r="B29" s="946" t="s">
        <v>1260</v>
      </c>
      <c r="C29" s="950" t="s">
        <v>113</v>
      </c>
      <c r="D29" s="438">
        <v>4</v>
      </c>
      <c r="E29" s="461">
        <v>0</v>
      </c>
      <c r="F29" s="466">
        <f t="shared" si="0"/>
        <v>0</v>
      </c>
    </row>
    <row r="30" spans="1:6">
      <c r="A30" s="422"/>
      <c r="B30" s="946" t="s">
        <v>1261</v>
      </c>
      <c r="C30" s="950" t="s">
        <v>113</v>
      </c>
      <c r="D30" s="438">
        <v>1</v>
      </c>
      <c r="E30" s="461">
        <v>0</v>
      </c>
      <c r="F30" s="466">
        <f t="shared" si="0"/>
        <v>0</v>
      </c>
    </row>
    <row r="31" spans="1:6">
      <c r="A31" s="422"/>
      <c r="B31" s="946" t="s">
        <v>1264</v>
      </c>
      <c r="C31" s="950" t="s">
        <v>113</v>
      </c>
      <c r="D31" s="438">
        <v>5</v>
      </c>
      <c r="E31" s="461">
        <v>0</v>
      </c>
      <c r="F31" s="466">
        <f t="shared" si="0"/>
        <v>0</v>
      </c>
    </row>
    <row r="32" spans="1:6">
      <c r="A32" s="422"/>
      <c r="B32" s="946" t="s">
        <v>1263</v>
      </c>
      <c r="C32" s="950" t="s">
        <v>113</v>
      </c>
      <c r="D32" s="438">
        <v>8</v>
      </c>
      <c r="E32" s="461">
        <v>0</v>
      </c>
      <c r="F32" s="466">
        <f t="shared" si="0"/>
        <v>0</v>
      </c>
    </row>
    <row r="33" spans="1:6">
      <c r="A33" s="422"/>
      <c r="B33" s="946" t="s">
        <v>1948</v>
      </c>
      <c r="C33" s="950" t="s">
        <v>113</v>
      </c>
      <c r="D33" s="438">
        <v>2</v>
      </c>
      <c r="E33" s="461">
        <v>0</v>
      </c>
      <c r="F33" s="466">
        <f t="shared" si="0"/>
        <v>0</v>
      </c>
    </row>
    <row r="34" spans="1:6">
      <c r="A34" s="422"/>
      <c r="B34" s="946" t="s">
        <v>1262</v>
      </c>
      <c r="C34" s="950" t="s">
        <v>113</v>
      </c>
      <c r="D34" s="438">
        <v>8</v>
      </c>
      <c r="E34" s="461">
        <v>0</v>
      </c>
      <c r="F34" s="466">
        <f t="shared" si="0"/>
        <v>0</v>
      </c>
    </row>
    <row r="35" spans="1:6">
      <c r="A35" s="422"/>
      <c r="B35" s="946" t="s">
        <v>1266</v>
      </c>
      <c r="C35" s="950" t="s">
        <v>113</v>
      </c>
      <c r="D35" s="438">
        <v>3</v>
      </c>
      <c r="E35" s="461">
        <v>0</v>
      </c>
      <c r="F35" s="466">
        <f t="shared" si="0"/>
        <v>0</v>
      </c>
    </row>
    <row r="36" spans="1:6">
      <c r="A36" s="422"/>
      <c r="B36" s="946" t="s">
        <v>1949</v>
      </c>
      <c r="C36" s="950" t="s">
        <v>113</v>
      </c>
      <c r="D36" s="438">
        <v>1</v>
      </c>
      <c r="E36" s="461">
        <v>0</v>
      </c>
      <c r="F36" s="466">
        <f t="shared" si="0"/>
        <v>0</v>
      </c>
    </row>
    <row r="37" spans="1:6">
      <c r="A37" s="422"/>
      <c r="B37" s="946" t="s">
        <v>1950</v>
      </c>
      <c r="C37" s="950" t="s">
        <v>113</v>
      </c>
      <c r="D37" s="438">
        <v>2</v>
      </c>
      <c r="E37" s="461">
        <v>0</v>
      </c>
      <c r="F37" s="466">
        <f t="shared" si="0"/>
        <v>0</v>
      </c>
    </row>
    <row r="38" spans="1:6">
      <c r="A38" s="422"/>
      <c r="B38" s="946" t="s">
        <v>1951</v>
      </c>
      <c r="C38" s="950" t="s">
        <v>113</v>
      </c>
      <c r="D38" s="438">
        <v>1</v>
      </c>
      <c r="E38" s="461">
        <v>0</v>
      </c>
      <c r="F38" s="466">
        <f t="shared" si="0"/>
        <v>0</v>
      </c>
    </row>
    <row r="39" spans="1:6">
      <c r="A39" s="422"/>
      <c r="B39" s="946" t="s">
        <v>1265</v>
      </c>
      <c r="C39" s="950" t="s">
        <v>113</v>
      </c>
      <c r="D39" s="438">
        <v>18</v>
      </c>
      <c r="E39" s="461">
        <v>0</v>
      </c>
      <c r="F39" s="466">
        <f t="shared" si="0"/>
        <v>0</v>
      </c>
    </row>
    <row r="40" spans="1:6">
      <c r="A40" s="422"/>
      <c r="B40" s="946" t="s">
        <v>1267</v>
      </c>
      <c r="C40" s="950" t="s">
        <v>113</v>
      </c>
      <c r="D40" s="438">
        <v>5</v>
      </c>
      <c r="E40" s="461">
        <v>0</v>
      </c>
      <c r="F40" s="466">
        <f t="shared" si="0"/>
        <v>0</v>
      </c>
    </row>
    <row r="41" spans="1:6">
      <c r="A41" s="422"/>
      <c r="B41" s="946" t="s">
        <v>1268</v>
      </c>
      <c r="C41" s="950" t="s">
        <v>113</v>
      </c>
      <c r="D41" s="438">
        <v>2</v>
      </c>
      <c r="E41" s="461">
        <v>0</v>
      </c>
      <c r="F41" s="466">
        <f t="shared" si="0"/>
        <v>0</v>
      </c>
    </row>
    <row r="42" spans="1:6">
      <c r="A42" s="422"/>
      <c r="B42" s="946" t="s">
        <v>1269</v>
      </c>
      <c r="C42" s="950" t="s">
        <v>113</v>
      </c>
      <c r="D42" s="438">
        <v>1</v>
      </c>
      <c r="E42" s="461">
        <v>0</v>
      </c>
      <c r="F42" s="466">
        <f t="shared" si="0"/>
        <v>0</v>
      </c>
    </row>
    <row r="43" spans="1:6" ht="12.75">
      <c r="A43" s="429"/>
      <c r="B43" s="947"/>
      <c r="C43" s="431"/>
      <c r="D43" s="431"/>
      <c r="E43" s="467"/>
      <c r="F43" s="468"/>
    </row>
    <row r="44" spans="1:6" ht="315">
      <c r="A44" s="724">
        <v>2</v>
      </c>
      <c r="B44" s="744" t="s">
        <v>1952</v>
      </c>
      <c r="C44" s="730"/>
      <c r="D44" s="730"/>
      <c r="E44" s="1138"/>
      <c r="F44" s="1139"/>
    </row>
    <row r="45" spans="1:6">
      <c r="A45" s="724"/>
      <c r="B45" s="744" t="s">
        <v>1953</v>
      </c>
      <c r="C45" s="730" t="s">
        <v>113</v>
      </c>
      <c r="D45" s="730">
        <v>156</v>
      </c>
      <c r="E45" s="1138">
        <v>0</v>
      </c>
      <c r="F45" s="1139">
        <f>D45*E45</f>
        <v>0</v>
      </c>
    </row>
    <row r="46" spans="1:6" ht="12.75">
      <c r="A46" s="429"/>
      <c r="B46" s="947"/>
      <c r="C46" s="431"/>
      <c r="D46" s="431"/>
      <c r="E46" s="467"/>
      <c r="F46" s="468"/>
    </row>
    <row r="47" spans="1:6" ht="135">
      <c r="A47" s="724">
        <v>3</v>
      </c>
      <c r="B47" s="744" t="s">
        <v>1954</v>
      </c>
      <c r="C47" s="957" t="s">
        <v>113</v>
      </c>
      <c r="D47" s="731">
        <v>156</v>
      </c>
      <c r="E47" s="1140">
        <v>0</v>
      </c>
      <c r="F47" s="1133">
        <f>D47*E47</f>
        <v>0</v>
      </c>
    </row>
    <row r="48" spans="1:6" ht="12.75">
      <c r="A48" s="429"/>
      <c r="B48" s="947"/>
      <c r="C48" s="431"/>
      <c r="D48" s="431"/>
      <c r="E48" s="467"/>
      <c r="F48" s="468"/>
    </row>
    <row r="49" spans="1:8" ht="60">
      <c r="A49" s="724">
        <v>4</v>
      </c>
      <c r="B49" s="744" t="s">
        <v>1955</v>
      </c>
      <c r="C49" s="957" t="s">
        <v>113</v>
      </c>
      <c r="D49" s="731">
        <v>156</v>
      </c>
      <c r="E49" s="1140">
        <v>0</v>
      </c>
      <c r="F49" s="1133">
        <f>D49*E49</f>
        <v>0</v>
      </c>
    </row>
    <row r="50" spans="1:8" ht="12.75">
      <c r="A50" s="429"/>
      <c r="B50" s="947"/>
      <c r="C50" s="431"/>
      <c r="D50" s="431"/>
      <c r="E50" s="467"/>
      <c r="F50" s="468"/>
    </row>
    <row r="51" spans="1:8" ht="75">
      <c r="A51" s="422">
        <v>5</v>
      </c>
      <c r="B51" s="424" t="s">
        <v>1270</v>
      </c>
      <c r="C51" s="412"/>
      <c r="D51" s="412"/>
      <c r="E51" s="461"/>
      <c r="F51" s="466"/>
    </row>
    <row r="52" spans="1:8">
      <c r="A52" s="422"/>
      <c r="B52" s="1003" t="s">
        <v>1271</v>
      </c>
      <c r="C52" s="1004" t="s">
        <v>895</v>
      </c>
      <c r="D52" s="438">
        <v>500</v>
      </c>
      <c r="E52" s="1141">
        <v>0</v>
      </c>
      <c r="F52" s="1142">
        <f t="shared" ref="F52:F53" si="1">D52*E52</f>
        <v>0</v>
      </c>
      <c r="G52" s="1005"/>
      <c r="H52" s="1006">
        <f>F52</f>
        <v>0</v>
      </c>
    </row>
    <row r="53" spans="1:8">
      <c r="A53" s="422"/>
      <c r="B53" s="1003" t="s">
        <v>2424</v>
      </c>
      <c r="C53" s="1004" t="s">
        <v>895</v>
      </c>
      <c r="D53" s="438">
        <v>1650</v>
      </c>
      <c r="E53" s="1141">
        <v>0</v>
      </c>
      <c r="F53" s="1142">
        <f t="shared" si="1"/>
        <v>0</v>
      </c>
      <c r="G53" s="1005"/>
      <c r="H53" s="1006">
        <f>F53</f>
        <v>0</v>
      </c>
    </row>
    <row r="54" spans="1:8">
      <c r="A54" s="422"/>
      <c r="B54" s="946" t="s">
        <v>1272</v>
      </c>
      <c r="C54" s="950" t="s">
        <v>895</v>
      </c>
      <c r="D54" s="438">
        <v>285</v>
      </c>
      <c r="E54" s="1130">
        <v>0</v>
      </c>
      <c r="F54" s="1131">
        <f t="shared" ref="F54:F59" si="2">D54*E54</f>
        <v>0</v>
      </c>
    </row>
    <row r="55" spans="1:8">
      <c r="A55" s="422"/>
      <c r="B55" s="946" t="s">
        <v>1273</v>
      </c>
      <c r="C55" s="950" t="s">
        <v>895</v>
      </c>
      <c r="D55" s="438">
        <v>135</v>
      </c>
      <c r="E55" s="1130">
        <v>0</v>
      </c>
      <c r="F55" s="1131">
        <f t="shared" si="2"/>
        <v>0</v>
      </c>
    </row>
    <row r="56" spans="1:8">
      <c r="A56" s="422"/>
      <c r="B56" s="946" t="s">
        <v>1274</v>
      </c>
      <c r="C56" s="950" t="s">
        <v>895</v>
      </c>
      <c r="D56" s="438">
        <v>77</v>
      </c>
      <c r="E56" s="1130">
        <v>0</v>
      </c>
      <c r="F56" s="1131">
        <f t="shared" si="2"/>
        <v>0</v>
      </c>
    </row>
    <row r="57" spans="1:8">
      <c r="A57" s="422"/>
      <c r="B57" s="946" t="s">
        <v>1275</v>
      </c>
      <c r="C57" s="950" t="s">
        <v>895</v>
      </c>
      <c r="D57" s="438">
        <v>64</v>
      </c>
      <c r="E57" s="1130">
        <v>0</v>
      </c>
      <c r="F57" s="1131">
        <f t="shared" si="2"/>
        <v>0</v>
      </c>
    </row>
    <row r="58" spans="1:8">
      <c r="A58" s="422"/>
      <c r="B58" s="946" t="s">
        <v>1276</v>
      </c>
      <c r="C58" s="950" t="s">
        <v>895</v>
      </c>
      <c r="D58" s="438">
        <v>16</v>
      </c>
      <c r="E58" s="1130">
        <v>0</v>
      </c>
      <c r="F58" s="1131">
        <f t="shared" si="2"/>
        <v>0</v>
      </c>
    </row>
    <row r="59" spans="1:8">
      <c r="A59" s="422"/>
      <c r="B59" s="946" t="s">
        <v>1277</v>
      </c>
      <c r="C59" s="950" t="s">
        <v>895</v>
      </c>
      <c r="D59" s="438">
        <v>192</v>
      </c>
      <c r="E59" s="1130">
        <v>0</v>
      </c>
      <c r="F59" s="1131">
        <f t="shared" si="2"/>
        <v>0</v>
      </c>
    </row>
    <row r="60" spans="1:8" ht="12.75">
      <c r="A60" s="429"/>
      <c r="B60" s="947"/>
      <c r="C60" s="431"/>
      <c r="D60" s="431"/>
      <c r="E60" s="467"/>
      <c r="F60" s="468"/>
    </row>
    <row r="61" spans="1:8" ht="225">
      <c r="A61" s="422">
        <v>6</v>
      </c>
      <c r="B61" s="404" t="s">
        <v>1278</v>
      </c>
      <c r="C61" s="950"/>
      <c r="D61" s="438"/>
      <c r="E61" s="1130"/>
      <c r="F61" s="1131"/>
    </row>
    <row r="62" spans="1:8">
      <c r="A62" s="422"/>
      <c r="B62" s="404" t="s">
        <v>1279</v>
      </c>
      <c r="C62" s="412" t="s">
        <v>113</v>
      </c>
      <c r="D62" s="412">
        <v>6</v>
      </c>
      <c r="E62" s="461">
        <v>0</v>
      </c>
      <c r="F62" s="466">
        <f>D62*E62</f>
        <v>0</v>
      </c>
    </row>
    <row r="63" spans="1:8">
      <c r="A63" s="422"/>
      <c r="B63" s="404" t="s">
        <v>1280</v>
      </c>
      <c r="C63" s="412" t="s">
        <v>113</v>
      </c>
      <c r="D63" s="412">
        <v>1</v>
      </c>
      <c r="E63" s="461">
        <v>0</v>
      </c>
      <c r="F63" s="466">
        <f>D63*E63</f>
        <v>0</v>
      </c>
    </row>
    <row r="64" spans="1:8">
      <c r="A64" s="422"/>
      <c r="B64" s="404" t="s">
        <v>1281</v>
      </c>
      <c r="C64" s="412" t="s">
        <v>113</v>
      </c>
      <c r="D64" s="412">
        <v>7</v>
      </c>
      <c r="E64" s="461">
        <v>0</v>
      </c>
      <c r="F64" s="466">
        <f>D64*E64</f>
        <v>0</v>
      </c>
    </row>
    <row r="65" spans="1:6" ht="12.75">
      <c r="A65" s="429"/>
      <c r="B65" s="947"/>
      <c r="C65" s="431"/>
      <c r="D65" s="431"/>
      <c r="E65" s="467"/>
      <c r="F65" s="468"/>
    </row>
    <row r="66" spans="1:6" s="432" customFormat="1" ht="255">
      <c r="A66" s="724">
        <v>7</v>
      </c>
      <c r="B66" s="716" t="s">
        <v>1956</v>
      </c>
      <c r="C66" s="730"/>
      <c r="D66" s="730"/>
      <c r="E66" s="1138"/>
      <c r="F66" s="1139"/>
    </row>
    <row r="67" spans="1:6">
      <c r="A67" s="724"/>
      <c r="B67" s="716" t="s">
        <v>1957</v>
      </c>
      <c r="C67" s="730" t="s">
        <v>113</v>
      </c>
      <c r="D67" s="730">
        <v>13</v>
      </c>
      <c r="E67" s="1138">
        <v>0</v>
      </c>
      <c r="F67" s="1139">
        <f>D67*E67</f>
        <v>0</v>
      </c>
    </row>
    <row r="68" spans="1:6">
      <c r="A68" s="724"/>
      <c r="B68" s="716" t="s">
        <v>1958</v>
      </c>
      <c r="C68" s="730" t="s">
        <v>113</v>
      </c>
      <c r="D68" s="730">
        <v>1</v>
      </c>
      <c r="E68" s="1138">
        <v>0</v>
      </c>
      <c r="F68" s="1139">
        <f>E68</f>
        <v>0</v>
      </c>
    </row>
    <row r="69" spans="1:6" ht="12.75">
      <c r="A69" s="429"/>
      <c r="B69" s="947"/>
      <c r="C69" s="431"/>
      <c r="D69" s="431"/>
      <c r="E69" s="467"/>
      <c r="F69" s="468"/>
    </row>
    <row r="70" spans="1:6" ht="90">
      <c r="A70" s="422">
        <v>8</v>
      </c>
      <c r="B70" s="424" t="s">
        <v>1959</v>
      </c>
      <c r="C70" s="412"/>
      <c r="D70" s="412"/>
      <c r="E70" s="461"/>
      <c r="F70" s="466"/>
    </row>
    <row r="71" spans="1:6">
      <c r="A71" s="422"/>
      <c r="B71" s="946" t="s">
        <v>1282</v>
      </c>
      <c r="C71" s="950" t="s">
        <v>895</v>
      </c>
      <c r="D71" s="438">
        <v>226</v>
      </c>
      <c r="E71" s="1130">
        <v>0</v>
      </c>
      <c r="F71" s="1131">
        <f>D71*E71</f>
        <v>0</v>
      </c>
    </row>
    <row r="72" spans="1:6">
      <c r="A72" s="422"/>
      <c r="B72" s="946" t="s">
        <v>1283</v>
      </c>
      <c r="C72" s="950" t="s">
        <v>895</v>
      </c>
      <c r="D72" s="438">
        <v>45</v>
      </c>
      <c r="E72" s="1130">
        <v>0</v>
      </c>
      <c r="F72" s="1131">
        <f>D72*E72</f>
        <v>0</v>
      </c>
    </row>
    <row r="73" spans="1:6">
      <c r="A73" s="422"/>
      <c r="B73" s="946" t="s">
        <v>1274</v>
      </c>
      <c r="C73" s="950" t="s">
        <v>895</v>
      </c>
      <c r="D73" s="438">
        <v>34</v>
      </c>
      <c r="E73" s="1130">
        <v>0</v>
      </c>
      <c r="F73" s="1131">
        <f>D73*E73</f>
        <v>0</v>
      </c>
    </row>
    <row r="74" spans="1:6">
      <c r="A74" s="422"/>
      <c r="B74" s="946" t="s">
        <v>1275</v>
      </c>
      <c r="C74" s="950" t="s">
        <v>895</v>
      </c>
      <c r="D74" s="438">
        <v>42</v>
      </c>
      <c r="E74" s="1130">
        <v>0</v>
      </c>
      <c r="F74" s="1131">
        <f>D74*E74</f>
        <v>0</v>
      </c>
    </row>
    <row r="75" spans="1:6" s="432" customFormat="1">
      <c r="A75" s="422"/>
      <c r="B75" s="946" t="s">
        <v>1276</v>
      </c>
      <c r="C75" s="950" t="s">
        <v>895</v>
      </c>
      <c r="D75" s="438">
        <v>132</v>
      </c>
      <c r="E75" s="1130">
        <v>0</v>
      </c>
      <c r="F75" s="1131">
        <f>D75*E75</f>
        <v>0</v>
      </c>
    </row>
    <row r="76" spans="1:6" ht="12.75">
      <c r="A76" s="429"/>
      <c r="B76" s="947"/>
      <c r="C76" s="431"/>
      <c r="D76" s="431"/>
      <c r="E76" s="467"/>
      <c r="F76" s="468"/>
    </row>
    <row r="77" spans="1:6" s="432" customFormat="1" ht="165">
      <c r="A77" s="724">
        <v>9</v>
      </c>
      <c r="B77" s="716" t="s">
        <v>1960</v>
      </c>
      <c r="C77" s="730"/>
      <c r="D77" s="730"/>
      <c r="E77" s="1138"/>
      <c r="F77" s="1139"/>
    </row>
    <row r="78" spans="1:6">
      <c r="A78" s="724"/>
      <c r="B78" s="716" t="s">
        <v>1961</v>
      </c>
      <c r="C78" s="730" t="s">
        <v>895</v>
      </c>
      <c r="D78" s="730">
        <v>132</v>
      </c>
      <c r="E78" s="1138">
        <v>0</v>
      </c>
      <c r="F78" s="1139">
        <f>D78*E78</f>
        <v>0</v>
      </c>
    </row>
    <row r="79" spans="1:6">
      <c r="A79" s="724"/>
      <c r="B79" s="716" t="s">
        <v>1962</v>
      </c>
      <c r="C79" s="730" t="s">
        <v>895</v>
      </c>
      <c r="D79" s="730">
        <v>12</v>
      </c>
      <c r="E79" s="1138">
        <v>0</v>
      </c>
      <c r="F79" s="1139">
        <f>D79*E79</f>
        <v>0</v>
      </c>
    </row>
    <row r="80" spans="1:6" ht="30">
      <c r="A80" s="724"/>
      <c r="B80" s="716" t="s">
        <v>1963</v>
      </c>
      <c r="C80" s="730" t="s">
        <v>895</v>
      </c>
      <c r="D80" s="730">
        <v>16</v>
      </c>
      <c r="E80" s="1138">
        <v>0</v>
      </c>
      <c r="F80" s="1139">
        <f>D80*E80</f>
        <v>0</v>
      </c>
    </row>
    <row r="81" spans="1:6" ht="12.75">
      <c r="A81" s="429"/>
      <c r="B81" s="947"/>
      <c r="C81" s="431"/>
      <c r="D81" s="431"/>
      <c r="E81" s="467"/>
      <c r="F81" s="468"/>
    </row>
    <row r="82" spans="1:6" ht="30">
      <c r="A82" s="724">
        <v>10</v>
      </c>
      <c r="B82" s="716" t="s">
        <v>1964</v>
      </c>
      <c r="C82" s="730" t="s">
        <v>113</v>
      </c>
      <c r="D82" s="730">
        <v>4</v>
      </c>
      <c r="E82" s="1138">
        <v>0</v>
      </c>
      <c r="F82" s="1139">
        <f>D82*E82</f>
        <v>0</v>
      </c>
    </row>
    <row r="83" spans="1:6" ht="12.75">
      <c r="A83" s="429"/>
      <c r="B83" s="947"/>
      <c r="C83" s="431"/>
      <c r="D83" s="431"/>
      <c r="E83" s="467"/>
      <c r="F83" s="468"/>
    </row>
    <row r="84" spans="1:6" ht="45">
      <c r="A84" s="724">
        <v>11</v>
      </c>
      <c r="B84" s="716" t="s">
        <v>1965</v>
      </c>
      <c r="C84" s="730" t="s">
        <v>113</v>
      </c>
      <c r="D84" s="730">
        <v>2</v>
      </c>
      <c r="E84" s="1138">
        <v>0</v>
      </c>
      <c r="F84" s="1139">
        <f>D84*E84</f>
        <v>0</v>
      </c>
    </row>
    <row r="85" spans="1:6" s="432" customFormat="1" ht="8.25">
      <c r="A85" s="429"/>
      <c r="B85" s="947"/>
      <c r="C85" s="431"/>
      <c r="D85" s="431"/>
      <c r="E85" s="467"/>
      <c r="F85" s="468"/>
    </row>
    <row r="86" spans="1:6" ht="45">
      <c r="A86" s="724">
        <v>12</v>
      </c>
      <c r="B86" s="716" t="s">
        <v>1966</v>
      </c>
      <c r="C86" s="730" t="s">
        <v>113</v>
      </c>
      <c r="D86" s="730">
        <v>2</v>
      </c>
      <c r="E86" s="1138">
        <v>0</v>
      </c>
      <c r="F86" s="1139">
        <f>D86*E86</f>
        <v>0</v>
      </c>
    </row>
    <row r="87" spans="1:6" ht="12.75">
      <c r="A87" s="429"/>
      <c r="B87" s="947"/>
      <c r="C87" s="431"/>
      <c r="D87" s="431"/>
      <c r="E87" s="467"/>
      <c r="F87" s="468"/>
    </row>
    <row r="88" spans="1:6">
      <c r="A88" s="724">
        <v>13</v>
      </c>
      <c r="B88" s="716" t="s">
        <v>1967</v>
      </c>
      <c r="C88" s="730" t="s">
        <v>113</v>
      </c>
      <c r="D88" s="730">
        <v>4</v>
      </c>
      <c r="E88" s="1138">
        <v>0</v>
      </c>
      <c r="F88" s="1139">
        <f>D88*E88</f>
        <v>0</v>
      </c>
    </row>
    <row r="89" spans="1:6" ht="12.75">
      <c r="A89" s="429"/>
      <c r="B89" s="947"/>
      <c r="C89" s="431"/>
      <c r="D89" s="431"/>
      <c r="E89" s="467"/>
      <c r="F89" s="468"/>
    </row>
    <row r="90" spans="1:6">
      <c r="A90" s="724">
        <v>14</v>
      </c>
      <c r="B90" s="716" t="s">
        <v>1968</v>
      </c>
      <c r="C90" s="730" t="s">
        <v>113</v>
      </c>
      <c r="D90" s="730">
        <v>2</v>
      </c>
      <c r="E90" s="1138">
        <v>0</v>
      </c>
      <c r="F90" s="1139">
        <f>D90*E90</f>
        <v>0</v>
      </c>
    </row>
    <row r="91" spans="1:6" ht="12.75">
      <c r="A91" s="429"/>
      <c r="B91" s="947"/>
      <c r="C91" s="431"/>
      <c r="D91" s="431"/>
      <c r="E91" s="467"/>
      <c r="F91" s="468"/>
    </row>
    <row r="92" spans="1:6" s="432" customFormat="1" ht="30">
      <c r="A92" s="724">
        <v>15</v>
      </c>
      <c r="B92" s="716" t="s">
        <v>1969</v>
      </c>
      <c r="C92" s="730" t="s">
        <v>113</v>
      </c>
      <c r="D92" s="730">
        <v>4</v>
      </c>
      <c r="E92" s="1138">
        <v>0</v>
      </c>
      <c r="F92" s="1139">
        <f>D92*E92</f>
        <v>0</v>
      </c>
    </row>
    <row r="93" spans="1:6" ht="12.75">
      <c r="A93" s="429"/>
      <c r="B93" s="947"/>
      <c r="C93" s="431"/>
      <c r="D93" s="431"/>
      <c r="E93" s="467"/>
      <c r="F93" s="468"/>
    </row>
    <row r="94" spans="1:6">
      <c r="A94" s="724">
        <v>16</v>
      </c>
      <c r="B94" s="716" t="s">
        <v>1970</v>
      </c>
      <c r="C94" s="730" t="s">
        <v>1284</v>
      </c>
      <c r="D94" s="730">
        <v>1600</v>
      </c>
      <c r="E94" s="1138">
        <v>0</v>
      </c>
      <c r="F94" s="1139">
        <f>D94*E94</f>
        <v>0</v>
      </c>
    </row>
    <row r="95" spans="1:6" ht="12.75">
      <c r="A95" s="429"/>
      <c r="B95" s="947"/>
      <c r="C95" s="431"/>
      <c r="D95" s="431"/>
      <c r="E95" s="467"/>
      <c r="F95" s="468"/>
    </row>
    <row r="96" spans="1:6" s="432" customFormat="1" ht="150">
      <c r="A96" s="422">
        <v>17</v>
      </c>
      <c r="B96" s="404" t="s">
        <v>1971</v>
      </c>
      <c r="C96" s="412"/>
      <c r="D96" s="412"/>
      <c r="E96" s="461"/>
      <c r="F96" s="466"/>
    </row>
    <row r="97" spans="1:6">
      <c r="A97" s="422"/>
      <c r="B97" s="946" t="s">
        <v>1972</v>
      </c>
      <c r="C97" s="950" t="s">
        <v>895</v>
      </c>
      <c r="D97" s="438">
        <v>16</v>
      </c>
      <c r="E97" s="1130">
        <v>0</v>
      </c>
      <c r="F97" s="1131">
        <f t="shared" ref="F97:F102" si="3">D97*E97</f>
        <v>0</v>
      </c>
    </row>
    <row r="98" spans="1:6" s="432" customFormat="1">
      <c r="A98" s="422"/>
      <c r="B98" s="946" t="s">
        <v>1973</v>
      </c>
      <c r="C98" s="950" t="s">
        <v>895</v>
      </c>
      <c r="D98" s="438">
        <v>6</v>
      </c>
      <c r="E98" s="1130">
        <v>0</v>
      </c>
      <c r="F98" s="1131">
        <f t="shared" si="3"/>
        <v>0</v>
      </c>
    </row>
    <row r="99" spans="1:6">
      <c r="A99" s="422"/>
      <c r="B99" s="946" t="s">
        <v>1974</v>
      </c>
      <c r="C99" s="950" t="s">
        <v>895</v>
      </c>
      <c r="D99" s="438">
        <v>26</v>
      </c>
      <c r="E99" s="1130">
        <v>0</v>
      </c>
      <c r="F99" s="1131">
        <f t="shared" si="3"/>
        <v>0</v>
      </c>
    </row>
    <row r="100" spans="1:6" s="432" customFormat="1">
      <c r="A100" s="422"/>
      <c r="B100" s="946" t="s">
        <v>1975</v>
      </c>
      <c r="C100" s="950" t="s">
        <v>895</v>
      </c>
      <c r="D100" s="438">
        <v>62</v>
      </c>
      <c r="E100" s="1130">
        <v>0</v>
      </c>
      <c r="F100" s="1131">
        <f t="shared" si="3"/>
        <v>0</v>
      </c>
    </row>
    <row r="101" spans="1:6">
      <c r="A101" s="422"/>
      <c r="B101" s="946" t="s">
        <v>1976</v>
      </c>
      <c r="C101" s="950" t="s">
        <v>895</v>
      </c>
      <c r="D101" s="438">
        <v>42</v>
      </c>
      <c r="E101" s="1130">
        <v>0</v>
      </c>
      <c r="F101" s="1131">
        <f t="shared" si="3"/>
        <v>0</v>
      </c>
    </row>
    <row r="102" spans="1:6" s="432" customFormat="1">
      <c r="A102" s="422"/>
      <c r="B102" s="946" t="s">
        <v>1977</v>
      </c>
      <c r="C102" s="950" t="s">
        <v>895</v>
      </c>
      <c r="D102" s="438">
        <v>138</v>
      </c>
      <c r="E102" s="1130">
        <v>0</v>
      </c>
      <c r="F102" s="1131">
        <f t="shared" si="3"/>
        <v>0</v>
      </c>
    </row>
    <row r="103" spans="1:6" ht="12.75">
      <c r="A103" s="429"/>
      <c r="B103" s="947"/>
      <c r="C103" s="431"/>
      <c r="D103" s="431"/>
      <c r="E103" s="467"/>
      <c r="F103" s="468"/>
    </row>
    <row r="104" spans="1:6" s="432" customFormat="1" ht="75">
      <c r="A104" s="422">
        <v>18</v>
      </c>
      <c r="B104" s="404" t="s">
        <v>1285</v>
      </c>
      <c r="C104" s="412"/>
      <c r="D104" s="412"/>
      <c r="E104" s="461"/>
      <c r="F104" s="466"/>
    </row>
    <row r="105" spans="1:6" ht="30">
      <c r="A105" s="422"/>
      <c r="B105" s="424" t="s">
        <v>1286</v>
      </c>
      <c r="C105" s="412" t="s">
        <v>895</v>
      </c>
      <c r="D105" s="412">
        <v>450</v>
      </c>
      <c r="E105" s="461">
        <v>0</v>
      </c>
      <c r="F105" s="466">
        <f>D105*E105</f>
        <v>0</v>
      </c>
    </row>
    <row r="106" spans="1:6" s="432" customFormat="1" ht="75">
      <c r="A106" s="422"/>
      <c r="B106" s="424" t="s">
        <v>1287</v>
      </c>
      <c r="C106" s="412" t="s">
        <v>895</v>
      </c>
      <c r="D106" s="412">
        <v>50</v>
      </c>
      <c r="E106" s="461">
        <v>0</v>
      </c>
      <c r="F106" s="466">
        <f>D106*E106</f>
        <v>0</v>
      </c>
    </row>
    <row r="107" spans="1:6" ht="12.75">
      <c r="A107" s="429"/>
      <c r="B107" s="947"/>
      <c r="C107" s="431"/>
      <c r="D107" s="431"/>
      <c r="E107" s="467"/>
      <c r="F107" s="468"/>
    </row>
    <row r="108" spans="1:6" s="432" customFormat="1" ht="165">
      <c r="A108" s="724">
        <v>19</v>
      </c>
      <c r="B108" s="716" t="s">
        <v>1978</v>
      </c>
      <c r="C108" s="730" t="s">
        <v>113</v>
      </c>
      <c r="D108" s="730">
        <v>40</v>
      </c>
      <c r="E108" s="1138">
        <v>0</v>
      </c>
      <c r="F108" s="1139">
        <f>D108*E108</f>
        <v>0</v>
      </c>
    </row>
    <row r="109" spans="1:6" ht="12.75">
      <c r="A109" s="429"/>
      <c r="B109" s="947"/>
      <c r="C109" s="431"/>
      <c r="D109" s="431"/>
      <c r="E109" s="467"/>
      <c r="F109" s="468"/>
    </row>
    <row r="110" spans="1:6" s="432" customFormat="1" ht="375">
      <c r="A110" s="724">
        <v>20</v>
      </c>
      <c r="B110" s="716" t="s">
        <v>1979</v>
      </c>
      <c r="C110" s="730" t="s">
        <v>113</v>
      </c>
      <c r="D110" s="730">
        <v>2</v>
      </c>
      <c r="E110" s="1138">
        <v>0</v>
      </c>
      <c r="F110" s="1139">
        <f>D110*E110</f>
        <v>0</v>
      </c>
    </row>
    <row r="111" spans="1:6" ht="12.75">
      <c r="A111" s="429"/>
      <c r="B111" s="947"/>
      <c r="C111" s="431"/>
      <c r="D111" s="431"/>
      <c r="E111" s="467"/>
      <c r="F111" s="468"/>
    </row>
    <row r="112" spans="1:6" ht="120">
      <c r="A112" s="724">
        <v>21</v>
      </c>
      <c r="B112" s="716" t="s">
        <v>1980</v>
      </c>
      <c r="C112" s="726" t="s">
        <v>172</v>
      </c>
      <c r="D112" s="727">
        <v>320</v>
      </c>
      <c r="E112" s="1140">
        <v>0</v>
      </c>
      <c r="F112" s="1133">
        <f>D112*E112</f>
        <v>0</v>
      </c>
    </row>
    <row r="113" spans="1:6" ht="12.75">
      <c r="A113" s="429"/>
      <c r="B113" s="947"/>
      <c r="C113" s="431"/>
      <c r="D113" s="431"/>
      <c r="E113" s="467"/>
      <c r="F113" s="468"/>
    </row>
    <row r="114" spans="1:6" ht="60">
      <c r="A114" s="724">
        <v>22</v>
      </c>
      <c r="B114" s="716" t="s">
        <v>1981</v>
      </c>
      <c r="C114" s="730" t="s">
        <v>113</v>
      </c>
      <c r="D114" s="730">
        <v>1</v>
      </c>
      <c r="E114" s="1138">
        <v>0</v>
      </c>
      <c r="F114" s="1139">
        <f>D114*E114</f>
        <v>0</v>
      </c>
    </row>
    <row r="115" spans="1:6" ht="12.75">
      <c r="A115" s="429"/>
      <c r="B115" s="947"/>
      <c r="C115" s="431"/>
      <c r="D115" s="431"/>
      <c r="E115" s="467"/>
      <c r="F115" s="468"/>
    </row>
    <row r="116" spans="1:6">
      <c r="A116" s="724">
        <v>23</v>
      </c>
      <c r="B116" s="958" t="s">
        <v>1162</v>
      </c>
      <c r="C116" s="730" t="s">
        <v>113</v>
      </c>
      <c r="D116" s="730">
        <v>1</v>
      </c>
      <c r="E116" s="1138">
        <v>0</v>
      </c>
      <c r="F116" s="1139">
        <f>D116*E116</f>
        <v>0</v>
      </c>
    </row>
    <row r="117" spans="1:6" s="432" customFormat="1" ht="8.25">
      <c r="A117" s="429"/>
      <c r="B117" s="947"/>
      <c r="C117" s="431"/>
      <c r="D117" s="431"/>
      <c r="E117" s="467"/>
      <c r="F117" s="468"/>
    </row>
    <row r="118" spans="1:6" ht="30">
      <c r="A118" s="724">
        <v>24</v>
      </c>
      <c r="B118" s="716" t="s">
        <v>1360</v>
      </c>
      <c r="C118" s="730" t="s">
        <v>113</v>
      </c>
      <c r="D118" s="730">
        <v>1</v>
      </c>
      <c r="E118" s="1138">
        <v>0</v>
      </c>
      <c r="F118" s="1139">
        <f>D118*E118</f>
        <v>0</v>
      </c>
    </row>
    <row r="119" spans="1:6" ht="12.75">
      <c r="A119" s="429"/>
      <c r="B119" s="947"/>
      <c r="C119" s="431"/>
      <c r="D119" s="431"/>
      <c r="E119" s="467"/>
      <c r="F119" s="468"/>
    </row>
    <row r="120" spans="1:6" ht="30">
      <c r="A120" s="724">
        <v>25</v>
      </c>
      <c r="B120" s="716" t="s">
        <v>1982</v>
      </c>
      <c r="C120" s="730" t="s">
        <v>113</v>
      </c>
      <c r="D120" s="730">
        <v>1</v>
      </c>
      <c r="E120" s="1138">
        <v>0</v>
      </c>
      <c r="F120" s="1139">
        <f>D120*E120</f>
        <v>0</v>
      </c>
    </row>
    <row r="121" spans="1:6" s="432" customFormat="1" ht="8.25">
      <c r="A121" s="429"/>
      <c r="B121" s="947"/>
      <c r="C121" s="431"/>
      <c r="D121" s="431"/>
      <c r="E121" s="467"/>
      <c r="F121" s="468"/>
    </row>
    <row r="122" spans="1:6" ht="14.25" customHeight="1">
      <c r="A122" s="724">
        <v>26</v>
      </c>
      <c r="B122" s="958" t="s">
        <v>1983</v>
      </c>
      <c r="C122" s="730" t="s">
        <v>113</v>
      </c>
      <c r="D122" s="730">
        <v>1</v>
      </c>
      <c r="E122" s="1138">
        <v>0</v>
      </c>
      <c r="F122" s="1139">
        <f>D122*E122</f>
        <v>0</v>
      </c>
    </row>
    <row r="123" spans="1:6" s="432" customFormat="1" ht="8.25">
      <c r="A123" s="429"/>
      <c r="B123" s="947"/>
      <c r="C123" s="431"/>
      <c r="D123" s="431"/>
      <c r="E123" s="467"/>
      <c r="F123" s="468"/>
    </row>
    <row r="124" spans="1:6" ht="58.5" customHeight="1">
      <c r="A124" s="724">
        <v>27</v>
      </c>
      <c r="B124" s="716" t="s">
        <v>1984</v>
      </c>
      <c r="C124" s="730" t="s">
        <v>113</v>
      </c>
      <c r="D124" s="730">
        <v>1</v>
      </c>
      <c r="E124" s="1138">
        <v>0</v>
      </c>
      <c r="F124" s="1139">
        <f>D124*E124</f>
        <v>0</v>
      </c>
    </row>
    <row r="125" spans="1:6" s="432" customFormat="1" ht="8.25">
      <c r="A125" s="429"/>
      <c r="B125" s="947"/>
      <c r="C125" s="431"/>
      <c r="D125" s="431"/>
      <c r="E125" s="467"/>
      <c r="F125" s="468"/>
    </row>
    <row r="126" spans="1:6" ht="93.75" customHeight="1">
      <c r="A126" s="724">
        <v>28</v>
      </c>
      <c r="B126" s="716" t="s">
        <v>1165</v>
      </c>
      <c r="C126" s="730" t="s">
        <v>113</v>
      </c>
      <c r="D126" s="730">
        <v>1</v>
      </c>
      <c r="E126" s="1138">
        <v>0</v>
      </c>
      <c r="F126" s="1139">
        <f>D126*E126</f>
        <v>0</v>
      </c>
    </row>
    <row r="127" spans="1:6">
      <c r="A127" s="422"/>
      <c r="B127" s="443"/>
      <c r="C127" s="434"/>
      <c r="D127" s="412"/>
      <c r="E127" s="459"/>
      <c r="F127" s="466"/>
    </row>
    <row r="128" spans="1:6">
      <c r="A128" s="394"/>
      <c r="B128" s="414" t="s">
        <v>442</v>
      </c>
      <c r="C128" s="415"/>
      <c r="D128" s="417"/>
      <c r="E128" s="462"/>
      <c r="F128" s="465">
        <f>SUM(F12:F126)</f>
        <v>0</v>
      </c>
    </row>
  </sheetData>
  <mergeCells count="1">
    <mergeCell ref="B2:D2"/>
  </mergeCells>
  <pageMargins left="0.7" right="0.7" top="0.75" bottom="0.75" header="0.3" footer="0.3"/>
  <pageSetup paperSize="9" scale="83" orientation="portrait" r:id="rId1"/>
  <rowBreaks count="1" manualBreakCount="1">
    <brk id="97" max="9" man="1"/>
  </rowBreaks>
  <colBreaks count="1" manualBreakCount="1">
    <brk id="6" max="13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974BB-FB91-4C53-953B-5278AF09F17A}">
  <dimension ref="A1:I62"/>
  <sheetViews>
    <sheetView showGridLines="0" view="pageBreakPreview" topLeftCell="A34" zoomScaleNormal="100" zoomScaleSheetLayoutView="100" workbookViewId="0">
      <selection activeCell="I58" sqref="I58"/>
    </sheetView>
  </sheetViews>
  <sheetFormatPr defaultRowHeight="16.5"/>
  <cols>
    <col min="1" max="1" width="12.42578125" style="1" customWidth="1"/>
    <col min="2" max="2" width="14" style="1" customWidth="1"/>
    <col min="3" max="3" width="9" style="1" customWidth="1"/>
    <col min="4" max="4" width="9.140625" style="1"/>
    <col min="5" max="5" width="6.85546875" style="1" customWidth="1"/>
    <col min="6" max="6" width="9.140625" style="1"/>
    <col min="7" max="8" width="6.42578125" style="1" customWidth="1"/>
    <col min="9" max="9" width="15.140625" style="53" customWidth="1"/>
    <col min="10" max="10" width="9.140625" style="1"/>
    <col min="11" max="11" width="11.5703125" style="1" customWidth="1"/>
    <col min="12" max="256" width="9.140625" style="1"/>
    <col min="257" max="257" width="12.42578125" style="1" customWidth="1"/>
    <col min="258" max="258" width="14" style="1" customWidth="1"/>
    <col min="259" max="259" width="9" style="1" customWidth="1"/>
    <col min="260" max="260" width="9.140625" style="1"/>
    <col min="261" max="261" width="6.85546875" style="1" customWidth="1"/>
    <col min="262" max="262" width="9.140625" style="1"/>
    <col min="263" max="264" width="6.42578125" style="1" customWidth="1"/>
    <col min="265" max="265" width="13.85546875" style="1" customWidth="1"/>
    <col min="266" max="266" width="9.140625" style="1"/>
    <col min="267" max="267" width="11.5703125" style="1" customWidth="1"/>
    <col min="268" max="512" width="9.140625" style="1"/>
    <col min="513" max="513" width="12.42578125" style="1" customWidth="1"/>
    <col min="514" max="514" width="14" style="1" customWidth="1"/>
    <col min="515" max="515" width="9" style="1" customWidth="1"/>
    <col min="516" max="516" width="9.140625" style="1"/>
    <col min="517" max="517" width="6.85546875" style="1" customWidth="1"/>
    <col min="518" max="518" width="9.140625" style="1"/>
    <col min="519" max="520" width="6.42578125" style="1" customWidth="1"/>
    <col min="521" max="521" width="13.85546875" style="1" customWidth="1"/>
    <col min="522" max="522" width="9.140625" style="1"/>
    <col min="523" max="523" width="11.5703125" style="1" customWidth="1"/>
    <col min="524" max="768" width="9.140625" style="1"/>
    <col min="769" max="769" width="12.42578125" style="1" customWidth="1"/>
    <col min="770" max="770" width="14" style="1" customWidth="1"/>
    <col min="771" max="771" width="9" style="1" customWidth="1"/>
    <col min="772" max="772" width="9.140625" style="1"/>
    <col min="773" max="773" width="6.85546875" style="1" customWidth="1"/>
    <col min="774" max="774" width="9.140625" style="1"/>
    <col min="775" max="776" width="6.42578125" style="1" customWidth="1"/>
    <col min="777" max="777" width="13.85546875" style="1" customWidth="1"/>
    <col min="778" max="778" width="9.140625" style="1"/>
    <col min="779" max="779" width="11.5703125" style="1" customWidth="1"/>
    <col min="780" max="1024" width="9.140625" style="1"/>
    <col min="1025" max="1025" width="12.42578125" style="1" customWidth="1"/>
    <col min="1026" max="1026" width="14" style="1" customWidth="1"/>
    <col min="1027" max="1027" width="9" style="1" customWidth="1"/>
    <col min="1028" max="1028" width="9.140625" style="1"/>
    <col min="1029" max="1029" width="6.85546875" style="1" customWidth="1"/>
    <col min="1030" max="1030" width="9.140625" style="1"/>
    <col min="1031" max="1032" width="6.42578125" style="1" customWidth="1"/>
    <col min="1033" max="1033" width="13.85546875" style="1" customWidth="1"/>
    <col min="1034" max="1034" width="9.140625" style="1"/>
    <col min="1035" max="1035" width="11.5703125" style="1" customWidth="1"/>
    <col min="1036" max="1280" width="9.140625" style="1"/>
    <col min="1281" max="1281" width="12.42578125" style="1" customWidth="1"/>
    <col min="1282" max="1282" width="14" style="1" customWidth="1"/>
    <col min="1283" max="1283" width="9" style="1" customWidth="1"/>
    <col min="1284" max="1284" width="9.140625" style="1"/>
    <col min="1285" max="1285" width="6.85546875" style="1" customWidth="1"/>
    <col min="1286" max="1286" width="9.140625" style="1"/>
    <col min="1287" max="1288" width="6.42578125" style="1" customWidth="1"/>
    <col min="1289" max="1289" width="13.85546875" style="1" customWidth="1"/>
    <col min="1290" max="1290" width="9.140625" style="1"/>
    <col min="1291" max="1291" width="11.5703125" style="1" customWidth="1"/>
    <col min="1292" max="1536" width="9.140625" style="1"/>
    <col min="1537" max="1537" width="12.42578125" style="1" customWidth="1"/>
    <col min="1538" max="1538" width="14" style="1" customWidth="1"/>
    <col min="1539" max="1539" width="9" style="1" customWidth="1"/>
    <col min="1540" max="1540" width="9.140625" style="1"/>
    <col min="1541" max="1541" width="6.85546875" style="1" customWidth="1"/>
    <col min="1542" max="1542" width="9.140625" style="1"/>
    <col min="1543" max="1544" width="6.42578125" style="1" customWidth="1"/>
    <col min="1545" max="1545" width="13.85546875" style="1" customWidth="1"/>
    <col min="1546" max="1546" width="9.140625" style="1"/>
    <col min="1547" max="1547" width="11.5703125" style="1" customWidth="1"/>
    <col min="1548" max="1792" width="9.140625" style="1"/>
    <col min="1793" max="1793" width="12.42578125" style="1" customWidth="1"/>
    <col min="1794" max="1794" width="14" style="1" customWidth="1"/>
    <col min="1795" max="1795" width="9" style="1" customWidth="1"/>
    <col min="1796" max="1796" width="9.140625" style="1"/>
    <col min="1797" max="1797" width="6.85546875" style="1" customWidth="1"/>
    <col min="1798" max="1798" width="9.140625" style="1"/>
    <col min="1799" max="1800" width="6.42578125" style="1" customWidth="1"/>
    <col min="1801" max="1801" width="13.85546875" style="1" customWidth="1"/>
    <col min="1802" max="1802" width="9.140625" style="1"/>
    <col min="1803" max="1803" width="11.5703125" style="1" customWidth="1"/>
    <col min="1804" max="2048" width="9.140625" style="1"/>
    <col min="2049" max="2049" width="12.42578125" style="1" customWidth="1"/>
    <col min="2050" max="2050" width="14" style="1" customWidth="1"/>
    <col min="2051" max="2051" width="9" style="1" customWidth="1"/>
    <col min="2052" max="2052" width="9.140625" style="1"/>
    <col min="2053" max="2053" width="6.85546875" style="1" customWidth="1"/>
    <col min="2054" max="2054" width="9.140625" style="1"/>
    <col min="2055" max="2056" width="6.42578125" style="1" customWidth="1"/>
    <col min="2057" max="2057" width="13.85546875" style="1" customWidth="1"/>
    <col min="2058" max="2058" width="9.140625" style="1"/>
    <col min="2059" max="2059" width="11.5703125" style="1" customWidth="1"/>
    <col min="2060" max="2304" width="9.140625" style="1"/>
    <col min="2305" max="2305" width="12.42578125" style="1" customWidth="1"/>
    <col min="2306" max="2306" width="14" style="1" customWidth="1"/>
    <col min="2307" max="2307" width="9" style="1" customWidth="1"/>
    <col min="2308" max="2308" width="9.140625" style="1"/>
    <col min="2309" max="2309" width="6.85546875" style="1" customWidth="1"/>
    <col min="2310" max="2310" width="9.140625" style="1"/>
    <col min="2311" max="2312" width="6.42578125" style="1" customWidth="1"/>
    <col min="2313" max="2313" width="13.85546875" style="1" customWidth="1"/>
    <col min="2314" max="2314" width="9.140625" style="1"/>
    <col min="2315" max="2315" width="11.5703125" style="1" customWidth="1"/>
    <col min="2316" max="2560" width="9.140625" style="1"/>
    <col min="2561" max="2561" width="12.42578125" style="1" customWidth="1"/>
    <col min="2562" max="2562" width="14" style="1" customWidth="1"/>
    <col min="2563" max="2563" width="9" style="1" customWidth="1"/>
    <col min="2564" max="2564" width="9.140625" style="1"/>
    <col min="2565" max="2565" width="6.85546875" style="1" customWidth="1"/>
    <col min="2566" max="2566" width="9.140625" style="1"/>
    <col min="2567" max="2568" width="6.42578125" style="1" customWidth="1"/>
    <col min="2569" max="2569" width="13.85546875" style="1" customWidth="1"/>
    <col min="2570" max="2570" width="9.140625" style="1"/>
    <col min="2571" max="2571" width="11.5703125" style="1" customWidth="1"/>
    <col min="2572" max="2816" width="9.140625" style="1"/>
    <col min="2817" max="2817" width="12.42578125" style="1" customWidth="1"/>
    <col min="2818" max="2818" width="14" style="1" customWidth="1"/>
    <col min="2819" max="2819" width="9" style="1" customWidth="1"/>
    <col min="2820" max="2820" width="9.140625" style="1"/>
    <col min="2821" max="2821" width="6.85546875" style="1" customWidth="1"/>
    <col min="2822" max="2822" width="9.140625" style="1"/>
    <col min="2823" max="2824" width="6.42578125" style="1" customWidth="1"/>
    <col min="2825" max="2825" width="13.85546875" style="1" customWidth="1"/>
    <col min="2826" max="2826" width="9.140625" style="1"/>
    <col min="2827" max="2827" width="11.5703125" style="1" customWidth="1"/>
    <col min="2828" max="3072" width="9.140625" style="1"/>
    <col min="3073" max="3073" width="12.42578125" style="1" customWidth="1"/>
    <col min="3074" max="3074" width="14" style="1" customWidth="1"/>
    <col min="3075" max="3075" width="9" style="1" customWidth="1"/>
    <col min="3076" max="3076" width="9.140625" style="1"/>
    <col min="3077" max="3077" width="6.85546875" style="1" customWidth="1"/>
    <col min="3078" max="3078" width="9.140625" style="1"/>
    <col min="3079" max="3080" width="6.42578125" style="1" customWidth="1"/>
    <col min="3081" max="3081" width="13.85546875" style="1" customWidth="1"/>
    <col min="3082" max="3082" width="9.140625" style="1"/>
    <col min="3083" max="3083" width="11.5703125" style="1" customWidth="1"/>
    <col min="3084" max="3328" width="9.140625" style="1"/>
    <col min="3329" max="3329" width="12.42578125" style="1" customWidth="1"/>
    <col min="3330" max="3330" width="14" style="1" customWidth="1"/>
    <col min="3331" max="3331" width="9" style="1" customWidth="1"/>
    <col min="3332" max="3332" width="9.140625" style="1"/>
    <col min="3333" max="3333" width="6.85546875" style="1" customWidth="1"/>
    <col min="3334" max="3334" width="9.140625" style="1"/>
    <col min="3335" max="3336" width="6.42578125" style="1" customWidth="1"/>
    <col min="3337" max="3337" width="13.85546875" style="1" customWidth="1"/>
    <col min="3338" max="3338" width="9.140625" style="1"/>
    <col min="3339" max="3339" width="11.5703125" style="1" customWidth="1"/>
    <col min="3340" max="3584" width="9.140625" style="1"/>
    <col min="3585" max="3585" width="12.42578125" style="1" customWidth="1"/>
    <col min="3586" max="3586" width="14" style="1" customWidth="1"/>
    <col min="3587" max="3587" width="9" style="1" customWidth="1"/>
    <col min="3588" max="3588" width="9.140625" style="1"/>
    <col min="3589" max="3589" width="6.85546875" style="1" customWidth="1"/>
    <col min="3590" max="3590" width="9.140625" style="1"/>
    <col min="3591" max="3592" width="6.42578125" style="1" customWidth="1"/>
    <col min="3593" max="3593" width="13.85546875" style="1" customWidth="1"/>
    <col min="3594" max="3594" width="9.140625" style="1"/>
    <col min="3595" max="3595" width="11.5703125" style="1" customWidth="1"/>
    <col min="3596" max="3840" width="9.140625" style="1"/>
    <col min="3841" max="3841" width="12.42578125" style="1" customWidth="1"/>
    <col min="3842" max="3842" width="14" style="1" customWidth="1"/>
    <col min="3843" max="3843" width="9" style="1" customWidth="1"/>
    <col min="3844" max="3844" width="9.140625" style="1"/>
    <col min="3845" max="3845" width="6.85546875" style="1" customWidth="1"/>
    <col min="3846" max="3846" width="9.140625" style="1"/>
    <col min="3847" max="3848" width="6.42578125" style="1" customWidth="1"/>
    <col min="3849" max="3849" width="13.85546875" style="1" customWidth="1"/>
    <col min="3850" max="3850" width="9.140625" style="1"/>
    <col min="3851" max="3851" width="11.5703125" style="1" customWidth="1"/>
    <col min="3852" max="4096" width="9.140625" style="1"/>
    <col min="4097" max="4097" width="12.42578125" style="1" customWidth="1"/>
    <col min="4098" max="4098" width="14" style="1" customWidth="1"/>
    <col min="4099" max="4099" width="9" style="1" customWidth="1"/>
    <col min="4100" max="4100" width="9.140625" style="1"/>
    <col min="4101" max="4101" width="6.85546875" style="1" customWidth="1"/>
    <col min="4102" max="4102" width="9.140625" style="1"/>
    <col min="4103" max="4104" width="6.42578125" style="1" customWidth="1"/>
    <col min="4105" max="4105" width="13.85546875" style="1" customWidth="1"/>
    <col min="4106" max="4106" width="9.140625" style="1"/>
    <col min="4107" max="4107" width="11.5703125" style="1" customWidth="1"/>
    <col min="4108" max="4352" width="9.140625" style="1"/>
    <col min="4353" max="4353" width="12.42578125" style="1" customWidth="1"/>
    <col min="4354" max="4354" width="14" style="1" customWidth="1"/>
    <col min="4355" max="4355" width="9" style="1" customWidth="1"/>
    <col min="4356" max="4356" width="9.140625" style="1"/>
    <col min="4357" max="4357" width="6.85546875" style="1" customWidth="1"/>
    <col min="4358" max="4358" width="9.140625" style="1"/>
    <col min="4359" max="4360" width="6.42578125" style="1" customWidth="1"/>
    <col min="4361" max="4361" width="13.85546875" style="1" customWidth="1"/>
    <col min="4362" max="4362" width="9.140625" style="1"/>
    <col min="4363" max="4363" width="11.5703125" style="1" customWidth="1"/>
    <col min="4364" max="4608" width="9.140625" style="1"/>
    <col min="4609" max="4609" width="12.42578125" style="1" customWidth="1"/>
    <col min="4610" max="4610" width="14" style="1" customWidth="1"/>
    <col min="4611" max="4611" width="9" style="1" customWidth="1"/>
    <col min="4612" max="4612" width="9.140625" style="1"/>
    <col min="4613" max="4613" width="6.85546875" style="1" customWidth="1"/>
    <col min="4614" max="4614" width="9.140625" style="1"/>
    <col min="4615" max="4616" width="6.42578125" style="1" customWidth="1"/>
    <col min="4617" max="4617" width="13.85546875" style="1" customWidth="1"/>
    <col min="4618" max="4618" width="9.140625" style="1"/>
    <col min="4619" max="4619" width="11.5703125" style="1" customWidth="1"/>
    <col min="4620" max="4864" width="9.140625" style="1"/>
    <col min="4865" max="4865" width="12.42578125" style="1" customWidth="1"/>
    <col min="4866" max="4866" width="14" style="1" customWidth="1"/>
    <col min="4867" max="4867" width="9" style="1" customWidth="1"/>
    <col min="4868" max="4868" width="9.140625" style="1"/>
    <col min="4869" max="4869" width="6.85546875" style="1" customWidth="1"/>
    <col min="4870" max="4870" width="9.140625" style="1"/>
    <col min="4871" max="4872" width="6.42578125" style="1" customWidth="1"/>
    <col min="4873" max="4873" width="13.85546875" style="1" customWidth="1"/>
    <col min="4874" max="4874" width="9.140625" style="1"/>
    <col min="4875" max="4875" width="11.5703125" style="1" customWidth="1"/>
    <col min="4876" max="5120" width="9.140625" style="1"/>
    <col min="5121" max="5121" width="12.42578125" style="1" customWidth="1"/>
    <col min="5122" max="5122" width="14" style="1" customWidth="1"/>
    <col min="5123" max="5123" width="9" style="1" customWidth="1"/>
    <col min="5124" max="5124" width="9.140625" style="1"/>
    <col min="5125" max="5125" width="6.85546875" style="1" customWidth="1"/>
    <col min="5126" max="5126" width="9.140625" style="1"/>
    <col min="5127" max="5128" width="6.42578125" style="1" customWidth="1"/>
    <col min="5129" max="5129" width="13.85546875" style="1" customWidth="1"/>
    <col min="5130" max="5130" width="9.140625" style="1"/>
    <col min="5131" max="5131" width="11.5703125" style="1" customWidth="1"/>
    <col min="5132" max="5376" width="9.140625" style="1"/>
    <col min="5377" max="5377" width="12.42578125" style="1" customWidth="1"/>
    <col min="5378" max="5378" width="14" style="1" customWidth="1"/>
    <col min="5379" max="5379" width="9" style="1" customWidth="1"/>
    <col min="5380" max="5380" width="9.140625" style="1"/>
    <col min="5381" max="5381" width="6.85546875" style="1" customWidth="1"/>
    <col min="5382" max="5382" width="9.140625" style="1"/>
    <col min="5383" max="5384" width="6.42578125" style="1" customWidth="1"/>
    <col min="5385" max="5385" width="13.85546875" style="1" customWidth="1"/>
    <col min="5386" max="5386" width="9.140625" style="1"/>
    <col min="5387" max="5387" width="11.5703125" style="1" customWidth="1"/>
    <col min="5388" max="5632" width="9.140625" style="1"/>
    <col min="5633" max="5633" width="12.42578125" style="1" customWidth="1"/>
    <col min="5634" max="5634" width="14" style="1" customWidth="1"/>
    <col min="5635" max="5635" width="9" style="1" customWidth="1"/>
    <col min="5636" max="5636" width="9.140625" style="1"/>
    <col min="5637" max="5637" width="6.85546875" style="1" customWidth="1"/>
    <col min="5638" max="5638" width="9.140625" style="1"/>
    <col min="5639" max="5640" width="6.42578125" style="1" customWidth="1"/>
    <col min="5641" max="5641" width="13.85546875" style="1" customWidth="1"/>
    <col min="5642" max="5642" width="9.140625" style="1"/>
    <col min="5643" max="5643" width="11.5703125" style="1" customWidth="1"/>
    <col min="5644" max="5888" width="9.140625" style="1"/>
    <col min="5889" max="5889" width="12.42578125" style="1" customWidth="1"/>
    <col min="5890" max="5890" width="14" style="1" customWidth="1"/>
    <col min="5891" max="5891" width="9" style="1" customWidth="1"/>
    <col min="5892" max="5892" width="9.140625" style="1"/>
    <col min="5893" max="5893" width="6.85546875" style="1" customWidth="1"/>
    <col min="5894" max="5894" width="9.140625" style="1"/>
    <col min="5895" max="5896" width="6.42578125" style="1" customWidth="1"/>
    <col min="5897" max="5897" width="13.85546875" style="1" customWidth="1"/>
    <col min="5898" max="5898" width="9.140625" style="1"/>
    <col min="5899" max="5899" width="11.5703125" style="1" customWidth="1"/>
    <col min="5900" max="6144" width="9.140625" style="1"/>
    <col min="6145" max="6145" width="12.42578125" style="1" customWidth="1"/>
    <col min="6146" max="6146" width="14" style="1" customWidth="1"/>
    <col min="6147" max="6147" width="9" style="1" customWidth="1"/>
    <col min="6148" max="6148" width="9.140625" style="1"/>
    <col min="6149" max="6149" width="6.85546875" style="1" customWidth="1"/>
    <col min="6150" max="6150" width="9.140625" style="1"/>
    <col min="6151" max="6152" width="6.42578125" style="1" customWidth="1"/>
    <col min="6153" max="6153" width="13.85546875" style="1" customWidth="1"/>
    <col min="6154" max="6154" width="9.140625" style="1"/>
    <col min="6155" max="6155" width="11.5703125" style="1" customWidth="1"/>
    <col min="6156" max="6400" width="9.140625" style="1"/>
    <col min="6401" max="6401" width="12.42578125" style="1" customWidth="1"/>
    <col min="6402" max="6402" width="14" style="1" customWidth="1"/>
    <col min="6403" max="6403" width="9" style="1" customWidth="1"/>
    <col min="6404" max="6404" width="9.140625" style="1"/>
    <col min="6405" max="6405" width="6.85546875" style="1" customWidth="1"/>
    <col min="6406" max="6406" width="9.140625" style="1"/>
    <col min="6407" max="6408" width="6.42578125" style="1" customWidth="1"/>
    <col min="6409" max="6409" width="13.85546875" style="1" customWidth="1"/>
    <col min="6410" max="6410" width="9.140625" style="1"/>
    <col min="6411" max="6411" width="11.5703125" style="1" customWidth="1"/>
    <col min="6412" max="6656" width="9.140625" style="1"/>
    <col min="6657" max="6657" width="12.42578125" style="1" customWidth="1"/>
    <col min="6658" max="6658" width="14" style="1" customWidth="1"/>
    <col min="6659" max="6659" width="9" style="1" customWidth="1"/>
    <col min="6660" max="6660" width="9.140625" style="1"/>
    <col min="6661" max="6661" width="6.85546875" style="1" customWidth="1"/>
    <col min="6662" max="6662" width="9.140625" style="1"/>
    <col min="6663" max="6664" width="6.42578125" style="1" customWidth="1"/>
    <col min="6665" max="6665" width="13.85546875" style="1" customWidth="1"/>
    <col min="6666" max="6666" width="9.140625" style="1"/>
    <col min="6667" max="6667" width="11.5703125" style="1" customWidth="1"/>
    <col min="6668" max="6912" width="9.140625" style="1"/>
    <col min="6913" max="6913" width="12.42578125" style="1" customWidth="1"/>
    <col min="6914" max="6914" width="14" style="1" customWidth="1"/>
    <col min="6915" max="6915" width="9" style="1" customWidth="1"/>
    <col min="6916" max="6916" width="9.140625" style="1"/>
    <col min="6917" max="6917" width="6.85546875" style="1" customWidth="1"/>
    <col min="6918" max="6918" width="9.140625" style="1"/>
    <col min="6919" max="6920" width="6.42578125" style="1" customWidth="1"/>
    <col min="6921" max="6921" width="13.85546875" style="1" customWidth="1"/>
    <col min="6922" max="6922" width="9.140625" style="1"/>
    <col min="6923" max="6923" width="11.5703125" style="1" customWidth="1"/>
    <col min="6924" max="7168" width="9.140625" style="1"/>
    <col min="7169" max="7169" width="12.42578125" style="1" customWidth="1"/>
    <col min="7170" max="7170" width="14" style="1" customWidth="1"/>
    <col min="7171" max="7171" width="9" style="1" customWidth="1"/>
    <col min="7172" max="7172" width="9.140625" style="1"/>
    <col min="7173" max="7173" width="6.85546875" style="1" customWidth="1"/>
    <col min="7174" max="7174" width="9.140625" style="1"/>
    <col min="7175" max="7176" width="6.42578125" style="1" customWidth="1"/>
    <col min="7177" max="7177" width="13.85546875" style="1" customWidth="1"/>
    <col min="7178" max="7178" width="9.140625" style="1"/>
    <col min="7179" max="7179" width="11.5703125" style="1" customWidth="1"/>
    <col min="7180" max="7424" width="9.140625" style="1"/>
    <col min="7425" max="7425" width="12.42578125" style="1" customWidth="1"/>
    <col min="7426" max="7426" width="14" style="1" customWidth="1"/>
    <col min="7427" max="7427" width="9" style="1" customWidth="1"/>
    <col min="7428" max="7428" width="9.140625" style="1"/>
    <col min="7429" max="7429" width="6.85546875" style="1" customWidth="1"/>
    <col min="7430" max="7430" width="9.140625" style="1"/>
    <col min="7431" max="7432" width="6.42578125" style="1" customWidth="1"/>
    <col min="7433" max="7433" width="13.85546875" style="1" customWidth="1"/>
    <col min="7434" max="7434" width="9.140625" style="1"/>
    <col min="7435" max="7435" width="11.5703125" style="1" customWidth="1"/>
    <col min="7436" max="7680" width="9.140625" style="1"/>
    <col min="7681" max="7681" width="12.42578125" style="1" customWidth="1"/>
    <col min="7682" max="7682" width="14" style="1" customWidth="1"/>
    <col min="7683" max="7683" width="9" style="1" customWidth="1"/>
    <col min="7684" max="7684" width="9.140625" style="1"/>
    <col min="7685" max="7685" width="6.85546875" style="1" customWidth="1"/>
    <col min="7686" max="7686" width="9.140625" style="1"/>
    <col min="7687" max="7688" width="6.42578125" style="1" customWidth="1"/>
    <col min="7689" max="7689" width="13.85546875" style="1" customWidth="1"/>
    <col min="7690" max="7690" width="9.140625" style="1"/>
    <col min="7691" max="7691" width="11.5703125" style="1" customWidth="1"/>
    <col min="7692" max="7936" width="9.140625" style="1"/>
    <col min="7937" max="7937" width="12.42578125" style="1" customWidth="1"/>
    <col min="7938" max="7938" width="14" style="1" customWidth="1"/>
    <col min="7939" max="7939" width="9" style="1" customWidth="1"/>
    <col min="7940" max="7940" width="9.140625" style="1"/>
    <col min="7941" max="7941" width="6.85546875" style="1" customWidth="1"/>
    <col min="7942" max="7942" width="9.140625" style="1"/>
    <col min="7943" max="7944" width="6.42578125" style="1" customWidth="1"/>
    <col min="7945" max="7945" width="13.85546875" style="1" customWidth="1"/>
    <col min="7946" max="7946" width="9.140625" style="1"/>
    <col min="7947" max="7947" width="11.5703125" style="1" customWidth="1"/>
    <col min="7948" max="8192" width="9.140625" style="1"/>
    <col min="8193" max="8193" width="12.42578125" style="1" customWidth="1"/>
    <col min="8194" max="8194" width="14" style="1" customWidth="1"/>
    <col min="8195" max="8195" width="9" style="1" customWidth="1"/>
    <col min="8196" max="8196" width="9.140625" style="1"/>
    <col min="8197" max="8197" width="6.85546875" style="1" customWidth="1"/>
    <col min="8198" max="8198" width="9.140625" style="1"/>
    <col min="8199" max="8200" width="6.42578125" style="1" customWidth="1"/>
    <col min="8201" max="8201" width="13.85546875" style="1" customWidth="1"/>
    <col min="8202" max="8202" width="9.140625" style="1"/>
    <col min="8203" max="8203" width="11.5703125" style="1" customWidth="1"/>
    <col min="8204" max="8448" width="9.140625" style="1"/>
    <col min="8449" max="8449" width="12.42578125" style="1" customWidth="1"/>
    <col min="8450" max="8450" width="14" style="1" customWidth="1"/>
    <col min="8451" max="8451" width="9" style="1" customWidth="1"/>
    <col min="8452" max="8452" width="9.140625" style="1"/>
    <col min="8453" max="8453" width="6.85546875" style="1" customWidth="1"/>
    <col min="8454" max="8454" width="9.140625" style="1"/>
    <col min="8455" max="8456" width="6.42578125" style="1" customWidth="1"/>
    <col min="8457" max="8457" width="13.85546875" style="1" customWidth="1"/>
    <col min="8458" max="8458" width="9.140625" style="1"/>
    <col min="8459" max="8459" width="11.5703125" style="1" customWidth="1"/>
    <col min="8460" max="8704" width="9.140625" style="1"/>
    <col min="8705" max="8705" width="12.42578125" style="1" customWidth="1"/>
    <col min="8706" max="8706" width="14" style="1" customWidth="1"/>
    <col min="8707" max="8707" width="9" style="1" customWidth="1"/>
    <col min="8708" max="8708" width="9.140625" style="1"/>
    <col min="8709" max="8709" width="6.85546875" style="1" customWidth="1"/>
    <col min="8710" max="8710" width="9.140625" style="1"/>
    <col min="8711" max="8712" width="6.42578125" style="1" customWidth="1"/>
    <col min="8713" max="8713" width="13.85546875" style="1" customWidth="1"/>
    <col min="8714" max="8714" width="9.140625" style="1"/>
    <col min="8715" max="8715" width="11.5703125" style="1" customWidth="1"/>
    <col min="8716" max="8960" width="9.140625" style="1"/>
    <col min="8961" max="8961" width="12.42578125" style="1" customWidth="1"/>
    <col min="8962" max="8962" width="14" style="1" customWidth="1"/>
    <col min="8963" max="8963" width="9" style="1" customWidth="1"/>
    <col min="8964" max="8964" width="9.140625" style="1"/>
    <col min="8965" max="8965" width="6.85546875" style="1" customWidth="1"/>
    <col min="8966" max="8966" width="9.140625" style="1"/>
    <col min="8967" max="8968" width="6.42578125" style="1" customWidth="1"/>
    <col min="8969" max="8969" width="13.85546875" style="1" customWidth="1"/>
    <col min="8970" max="8970" width="9.140625" style="1"/>
    <col min="8971" max="8971" width="11.5703125" style="1" customWidth="1"/>
    <col min="8972" max="9216" width="9.140625" style="1"/>
    <col min="9217" max="9217" width="12.42578125" style="1" customWidth="1"/>
    <col min="9218" max="9218" width="14" style="1" customWidth="1"/>
    <col min="9219" max="9219" width="9" style="1" customWidth="1"/>
    <col min="9220" max="9220" width="9.140625" style="1"/>
    <col min="9221" max="9221" width="6.85546875" style="1" customWidth="1"/>
    <col min="9222" max="9222" width="9.140625" style="1"/>
    <col min="9223" max="9224" width="6.42578125" style="1" customWidth="1"/>
    <col min="9225" max="9225" width="13.85546875" style="1" customWidth="1"/>
    <col min="9226" max="9226" width="9.140625" style="1"/>
    <col min="9227" max="9227" width="11.5703125" style="1" customWidth="1"/>
    <col min="9228" max="9472" width="9.140625" style="1"/>
    <col min="9473" max="9473" width="12.42578125" style="1" customWidth="1"/>
    <col min="9474" max="9474" width="14" style="1" customWidth="1"/>
    <col min="9475" max="9475" width="9" style="1" customWidth="1"/>
    <col min="9476" max="9476" width="9.140625" style="1"/>
    <col min="9477" max="9477" width="6.85546875" style="1" customWidth="1"/>
    <col min="9478" max="9478" width="9.140625" style="1"/>
    <col min="9479" max="9480" width="6.42578125" style="1" customWidth="1"/>
    <col min="9481" max="9481" width="13.85546875" style="1" customWidth="1"/>
    <col min="9482" max="9482" width="9.140625" style="1"/>
    <col min="9483" max="9483" width="11.5703125" style="1" customWidth="1"/>
    <col min="9484" max="9728" width="9.140625" style="1"/>
    <col min="9729" max="9729" width="12.42578125" style="1" customWidth="1"/>
    <col min="9730" max="9730" width="14" style="1" customWidth="1"/>
    <col min="9731" max="9731" width="9" style="1" customWidth="1"/>
    <col min="9732" max="9732" width="9.140625" style="1"/>
    <col min="9733" max="9733" width="6.85546875" style="1" customWidth="1"/>
    <col min="9734" max="9734" width="9.140625" style="1"/>
    <col min="9735" max="9736" width="6.42578125" style="1" customWidth="1"/>
    <col min="9737" max="9737" width="13.85546875" style="1" customWidth="1"/>
    <col min="9738" max="9738" width="9.140625" style="1"/>
    <col min="9739" max="9739" width="11.5703125" style="1" customWidth="1"/>
    <col min="9740" max="9984" width="9.140625" style="1"/>
    <col min="9985" max="9985" width="12.42578125" style="1" customWidth="1"/>
    <col min="9986" max="9986" width="14" style="1" customWidth="1"/>
    <col min="9987" max="9987" width="9" style="1" customWidth="1"/>
    <col min="9988" max="9988" width="9.140625" style="1"/>
    <col min="9989" max="9989" width="6.85546875" style="1" customWidth="1"/>
    <col min="9990" max="9990" width="9.140625" style="1"/>
    <col min="9991" max="9992" width="6.42578125" style="1" customWidth="1"/>
    <col min="9993" max="9993" width="13.85546875" style="1" customWidth="1"/>
    <col min="9994" max="9994" width="9.140625" style="1"/>
    <col min="9995" max="9995" width="11.5703125" style="1" customWidth="1"/>
    <col min="9996" max="10240" width="9.140625" style="1"/>
    <col min="10241" max="10241" width="12.42578125" style="1" customWidth="1"/>
    <col min="10242" max="10242" width="14" style="1" customWidth="1"/>
    <col min="10243" max="10243" width="9" style="1" customWidth="1"/>
    <col min="10244" max="10244" width="9.140625" style="1"/>
    <col min="10245" max="10245" width="6.85546875" style="1" customWidth="1"/>
    <col min="10246" max="10246" width="9.140625" style="1"/>
    <col min="10247" max="10248" width="6.42578125" style="1" customWidth="1"/>
    <col min="10249" max="10249" width="13.85546875" style="1" customWidth="1"/>
    <col min="10250" max="10250" width="9.140625" style="1"/>
    <col min="10251" max="10251" width="11.5703125" style="1" customWidth="1"/>
    <col min="10252" max="10496" width="9.140625" style="1"/>
    <col min="10497" max="10497" width="12.42578125" style="1" customWidth="1"/>
    <col min="10498" max="10498" width="14" style="1" customWidth="1"/>
    <col min="10499" max="10499" width="9" style="1" customWidth="1"/>
    <col min="10500" max="10500" width="9.140625" style="1"/>
    <col min="10501" max="10501" width="6.85546875" style="1" customWidth="1"/>
    <col min="10502" max="10502" width="9.140625" style="1"/>
    <col min="10503" max="10504" width="6.42578125" style="1" customWidth="1"/>
    <col min="10505" max="10505" width="13.85546875" style="1" customWidth="1"/>
    <col min="10506" max="10506" width="9.140625" style="1"/>
    <col min="10507" max="10507" width="11.5703125" style="1" customWidth="1"/>
    <col min="10508" max="10752" width="9.140625" style="1"/>
    <col min="10753" max="10753" width="12.42578125" style="1" customWidth="1"/>
    <col min="10754" max="10754" width="14" style="1" customWidth="1"/>
    <col min="10755" max="10755" width="9" style="1" customWidth="1"/>
    <col min="10756" max="10756" width="9.140625" style="1"/>
    <col min="10757" max="10757" width="6.85546875" style="1" customWidth="1"/>
    <col min="10758" max="10758" width="9.140625" style="1"/>
    <col min="10759" max="10760" width="6.42578125" style="1" customWidth="1"/>
    <col min="10761" max="10761" width="13.85546875" style="1" customWidth="1"/>
    <col min="10762" max="10762" width="9.140625" style="1"/>
    <col min="10763" max="10763" width="11.5703125" style="1" customWidth="1"/>
    <col min="10764" max="11008" width="9.140625" style="1"/>
    <col min="11009" max="11009" width="12.42578125" style="1" customWidth="1"/>
    <col min="11010" max="11010" width="14" style="1" customWidth="1"/>
    <col min="11011" max="11011" width="9" style="1" customWidth="1"/>
    <col min="11012" max="11012" width="9.140625" style="1"/>
    <col min="11013" max="11013" width="6.85546875" style="1" customWidth="1"/>
    <col min="11014" max="11014" width="9.140625" style="1"/>
    <col min="11015" max="11016" width="6.42578125" style="1" customWidth="1"/>
    <col min="11017" max="11017" width="13.85546875" style="1" customWidth="1"/>
    <col min="11018" max="11018" width="9.140625" style="1"/>
    <col min="11019" max="11019" width="11.5703125" style="1" customWidth="1"/>
    <col min="11020" max="11264" width="9.140625" style="1"/>
    <col min="11265" max="11265" width="12.42578125" style="1" customWidth="1"/>
    <col min="11266" max="11266" width="14" style="1" customWidth="1"/>
    <col min="11267" max="11267" width="9" style="1" customWidth="1"/>
    <col min="11268" max="11268" width="9.140625" style="1"/>
    <col min="11269" max="11269" width="6.85546875" style="1" customWidth="1"/>
    <col min="11270" max="11270" width="9.140625" style="1"/>
    <col min="11271" max="11272" width="6.42578125" style="1" customWidth="1"/>
    <col min="11273" max="11273" width="13.85546875" style="1" customWidth="1"/>
    <col min="11274" max="11274" width="9.140625" style="1"/>
    <col min="11275" max="11275" width="11.5703125" style="1" customWidth="1"/>
    <col min="11276" max="11520" width="9.140625" style="1"/>
    <col min="11521" max="11521" width="12.42578125" style="1" customWidth="1"/>
    <col min="11522" max="11522" width="14" style="1" customWidth="1"/>
    <col min="11523" max="11523" width="9" style="1" customWidth="1"/>
    <col min="11524" max="11524" width="9.140625" style="1"/>
    <col min="11525" max="11525" width="6.85546875" style="1" customWidth="1"/>
    <col min="11526" max="11526" width="9.140625" style="1"/>
    <col min="11527" max="11528" width="6.42578125" style="1" customWidth="1"/>
    <col min="11529" max="11529" width="13.85546875" style="1" customWidth="1"/>
    <col min="11530" max="11530" width="9.140625" style="1"/>
    <col min="11531" max="11531" width="11.5703125" style="1" customWidth="1"/>
    <col min="11532" max="11776" width="9.140625" style="1"/>
    <col min="11777" max="11777" width="12.42578125" style="1" customWidth="1"/>
    <col min="11778" max="11778" width="14" style="1" customWidth="1"/>
    <col min="11779" max="11779" width="9" style="1" customWidth="1"/>
    <col min="11780" max="11780" width="9.140625" style="1"/>
    <col min="11781" max="11781" width="6.85546875" style="1" customWidth="1"/>
    <col min="11782" max="11782" width="9.140625" style="1"/>
    <col min="11783" max="11784" width="6.42578125" style="1" customWidth="1"/>
    <col min="11785" max="11785" width="13.85546875" style="1" customWidth="1"/>
    <col min="11786" max="11786" width="9.140625" style="1"/>
    <col min="11787" max="11787" width="11.5703125" style="1" customWidth="1"/>
    <col min="11788" max="12032" width="9.140625" style="1"/>
    <col min="12033" max="12033" width="12.42578125" style="1" customWidth="1"/>
    <col min="12034" max="12034" width="14" style="1" customWidth="1"/>
    <col min="12035" max="12035" width="9" style="1" customWidth="1"/>
    <col min="12036" max="12036" width="9.140625" style="1"/>
    <col min="12037" max="12037" width="6.85546875" style="1" customWidth="1"/>
    <col min="12038" max="12038" width="9.140625" style="1"/>
    <col min="12039" max="12040" width="6.42578125" style="1" customWidth="1"/>
    <col min="12041" max="12041" width="13.85546875" style="1" customWidth="1"/>
    <col min="12042" max="12042" width="9.140625" style="1"/>
    <col min="12043" max="12043" width="11.5703125" style="1" customWidth="1"/>
    <col min="12044" max="12288" width="9.140625" style="1"/>
    <col min="12289" max="12289" width="12.42578125" style="1" customWidth="1"/>
    <col min="12290" max="12290" width="14" style="1" customWidth="1"/>
    <col min="12291" max="12291" width="9" style="1" customWidth="1"/>
    <col min="12292" max="12292" width="9.140625" style="1"/>
    <col min="12293" max="12293" width="6.85546875" style="1" customWidth="1"/>
    <col min="12294" max="12294" width="9.140625" style="1"/>
    <col min="12295" max="12296" width="6.42578125" style="1" customWidth="1"/>
    <col min="12297" max="12297" width="13.85546875" style="1" customWidth="1"/>
    <col min="12298" max="12298" width="9.140625" style="1"/>
    <col min="12299" max="12299" width="11.5703125" style="1" customWidth="1"/>
    <col min="12300" max="12544" width="9.140625" style="1"/>
    <col min="12545" max="12545" width="12.42578125" style="1" customWidth="1"/>
    <col min="12546" max="12546" width="14" style="1" customWidth="1"/>
    <col min="12547" max="12547" width="9" style="1" customWidth="1"/>
    <col min="12548" max="12548" width="9.140625" style="1"/>
    <col min="12549" max="12549" width="6.85546875" style="1" customWidth="1"/>
    <col min="12550" max="12550" width="9.140625" style="1"/>
    <col min="12551" max="12552" width="6.42578125" style="1" customWidth="1"/>
    <col min="12553" max="12553" width="13.85546875" style="1" customWidth="1"/>
    <col min="12554" max="12554" width="9.140625" style="1"/>
    <col min="12555" max="12555" width="11.5703125" style="1" customWidth="1"/>
    <col min="12556" max="12800" width="9.140625" style="1"/>
    <col min="12801" max="12801" width="12.42578125" style="1" customWidth="1"/>
    <col min="12802" max="12802" width="14" style="1" customWidth="1"/>
    <col min="12803" max="12803" width="9" style="1" customWidth="1"/>
    <col min="12804" max="12804" width="9.140625" style="1"/>
    <col min="12805" max="12805" width="6.85546875" style="1" customWidth="1"/>
    <col min="12806" max="12806" width="9.140625" style="1"/>
    <col min="12807" max="12808" width="6.42578125" style="1" customWidth="1"/>
    <col min="12809" max="12809" width="13.85546875" style="1" customWidth="1"/>
    <col min="12810" max="12810" width="9.140625" style="1"/>
    <col min="12811" max="12811" width="11.5703125" style="1" customWidth="1"/>
    <col min="12812" max="13056" width="9.140625" style="1"/>
    <col min="13057" max="13057" width="12.42578125" style="1" customWidth="1"/>
    <col min="13058" max="13058" width="14" style="1" customWidth="1"/>
    <col min="13059" max="13059" width="9" style="1" customWidth="1"/>
    <col min="13060" max="13060" width="9.140625" style="1"/>
    <col min="13061" max="13061" width="6.85546875" style="1" customWidth="1"/>
    <col min="13062" max="13062" width="9.140625" style="1"/>
    <col min="13063" max="13064" width="6.42578125" style="1" customWidth="1"/>
    <col min="13065" max="13065" width="13.85546875" style="1" customWidth="1"/>
    <col min="13066" max="13066" width="9.140625" style="1"/>
    <col min="13067" max="13067" width="11.5703125" style="1" customWidth="1"/>
    <col min="13068" max="13312" width="9.140625" style="1"/>
    <col min="13313" max="13313" width="12.42578125" style="1" customWidth="1"/>
    <col min="13314" max="13314" width="14" style="1" customWidth="1"/>
    <col min="13315" max="13315" width="9" style="1" customWidth="1"/>
    <col min="13316" max="13316" width="9.140625" style="1"/>
    <col min="13317" max="13317" width="6.85546875" style="1" customWidth="1"/>
    <col min="13318" max="13318" width="9.140625" style="1"/>
    <col min="13319" max="13320" width="6.42578125" style="1" customWidth="1"/>
    <col min="13321" max="13321" width="13.85546875" style="1" customWidth="1"/>
    <col min="13322" max="13322" width="9.140625" style="1"/>
    <col min="13323" max="13323" width="11.5703125" style="1" customWidth="1"/>
    <col min="13324" max="13568" width="9.140625" style="1"/>
    <col min="13569" max="13569" width="12.42578125" style="1" customWidth="1"/>
    <col min="13570" max="13570" width="14" style="1" customWidth="1"/>
    <col min="13571" max="13571" width="9" style="1" customWidth="1"/>
    <col min="13572" max="13572" width="9.140625" style="1"/>
    <col min="13573" max="13573" width="6.85546875" style="1" customWidth="1"/>
    <col min="13574" max="13574" width="9.140625" style="1"/>
    <col min="13575" max="13576" width="6.42578125" style="1" customWidth="1"/>
    <col min="13577" max="13577" width="13.85546875" style="1" customWidth="1"/>
    <col min="13578" max="13578" width="9.140625" style="1"/>
    <col min="13579" max="13579" width="11.5703125" style="1" customWidth="1"/>
    <col min="13580" max="13824" width="9.140625" style="1"/>
    <col min="13825" max="13825" width="12.42578125" style="1" customWidth="1"/>
    <col min="13826" max="13826" width="14" style="1" customWidth="1"/>
    <col min="13827" max="13827" width="9" style="1" customWidth="1"/>
    <col min="13828" max="13828" width="9.140625" style="1"/>
    <col min="13829" max="13829" width="6.85546875" style="1" customWidth="1"/>
    <col min="13830" max="13830" width="9.140625" style="1"/>
    <col min="13831" max="13832" width="6.42578125" style="1" customWidth="1"/>
    <col min="13833" max="13833" width="13.85546875" style="1" customWidth="1"/>
    <col min="13834" max="13834" width="9.140625" style="1"/>
    <col min="13835" max="13835" width="11.5703125" style="1" customWidth="1"/>
    <col min="13836" max="14080" width="9.140625" style="1"/>
    <col min="14081" max="14081" width="12.42578125" style="1" customWidth="1"/>
    <col min="14082" max="14082" width="14" style="1" customWidth="1"/>
    <col min="14083" max="14083" width="9" style="1" customWidth="1"/>
    <col min="14084" max="14084" width="9.140625" style="1"/>
    <col min="14085" max="14085" width="6.85546875" style="1" customWidth="1"/>
    <col min="14086" max="14086" width="9.140625" style="1"/>
    <col min="14087" max="14088" width="6.42578125" style="1" customWidth="1"/>
    <col min="14089" max="14089" width="13.85546875" style="1" customWidth="1"/>
    <col min="14090" max="14090" width="9.140625" style="1"/>
    <col min="14091" max="14091" width="11.5703125" style="1" customWidth="1"/>
    <col min="14092" max="14336" width="9.140625" style="1"/>
    <col min="14337" max="14337" width="12.42578125" style="1" customWidth="1"/>
    <col min="14338" max="14338" width="14" style="1" customWidth="1"/>
    <col min="14339" max="14339" width="9" style="1" customWidth="1"/>
    <col min="14340" max="14340" width="9.140625" style="1"/>
    <col min="14341" max="14341" width="6.85546875" style="1" customWidth="1"/>
    <col min="14342" max="14342" width="9.140625" style="1"/>
    <col min="14343" max="14344" width="6.42578125" style="1" customWidth="1"/>
    <col min="14345" max="14345" width="13.85546875" style="1" customWidth="1"/>
    <col min="14346" max="14346" width="9.140625" style="1"/>
    <col min="14347" max="14347" width="11.5703125" style="1" customWidth="1"/>
    <col min="14348" max="14592" width="9.140625" style="1"/>
    <col min="14593" max="14593" width="12.42578125" style="1" customWidth="1"/>
    <col min="14594" max="14594" width="14" style="1" customWidth="1"/>
    <col min="14595" max="14595" width="9" style="1" customWidth="1"/>
    <col min="14596" max="14596" width="9.140625" style="1"/>
    <col min="14597" max="14597" width="6.85546875" style="1" customWidth="1"/>
    <col min="14598" max="14598" width="9.140625" style="1"/>
    <col min="14599" max="14600" width="6.42578125" style="1" customWidth="1"/>
    <col min="14601" max="14601" width="13.85546875" style="1" customWidth="1"/>
    <col min="14602" max="14602" width="9.140625" style="1"/>
    <col min="14603" max="14603" width="11.5703125" style="1" customWidth="1"/>
    <col min="14604" max="14848" width="9.140625" style="1"/>
    <col min="14849" max="14849" width="12.42578125" style="1" customWidth="1"/>
    <col min="14850" max="14850" width="14" style="1" customWidth="1"/>
    <col min="14851" max="14851" width="9" style="1" customWidth="1"/>
    <col min="14852" max="14852" width="9.140625" style="1"/>
    <col min="14853" max="14853" width="6.85546875" style="1" customWidth="1"/>
    <col min="14854" max="14854" width="9.140625" style="1"/>
    <col min="14855" max="14856" width="6.42578125" style="1" customWidth="1"/>
    <col min="14857" max="14857" width="13.85546875" style="1" customWidth="1"/>
    <col min="14858" max="14858" width="9.140625" style="1"/>
    <col min="14859" max="14859" width="11.5703125" style="1" customWidth="1"/>
    <col min="14860" max="15104" width="9.140625" style="1"/>
    <col min="15105" max="15105" width="12.42578125" style="1" customWidth="1"/>
    <col min="15106" max="15106" width="14" style="1" customWidth="1"/>
    <col min="15107" max="15107" width="9" style="1" customWidth="1"/>
    <col min="15108" max="15108" width="9.140625" style="1"/>
    <col min="15109" max="15109" width="6.85546875" style="1" customWidth="1"/>
    <col min="15110" max="15110" width="9.140625" style="1"/>
    <col min="15111" max="15112" width="6.42578125" style="1" customWidth="1"/>
    <col min="15113" max="15113" width="13.85546875" style="1" customWidth="1"/>
    <col min="15114" max="15114" width="9.140625" style="1"/>
    <col min="15115" max="15115" width="11.5703125" style="1" customWidth="1"/>
    <col min="15116" max="15360" width="9.140625" style="1"/>
    <col min="15361" max="15361" width="12.42578125" style="1" customWidth="1"/>
    <col min="15362" max="15362" width="14" style="1" customWidth="1"/>
    <col min="15363" max="15363" width="9" style="1" customWidth="1"/>
    <col min="15364" max="15364" width="9.140625" style="1"/>
    <col min="15365" max="15365" width="6.85546875" style="1" customWidth="1"/>
    <col min="15366" max="15366" width="9.140625" style="1"/>
    <col min="15367" max="15368" width="6.42578125" style="1" customWidth="1"/>
    <col min="15369" max="15369" width="13.85546875" style="1" customWidth="1"/>
    <col min="15370" max="15370" width="9.140625" style="1"/>
    <col min="15371" max="15371" width="11.5703125" style="1" customWidth="1"/>
    <col min="15372" max="15616" width="9.140625" style="1"/>
    <col min="15617" max="15617" width="12.42578125" style="1" customWidth="1"/>
    <col min="15618" max="15618" width="14" style="1" customWidth="1"/>
    <col min="15619" max="15619" width="9" style="1" customWidth="1"/>
    <col min="15620" max="15620" width="9.140625" style="1"/>
    <col min="15621" max="15621" width="6.85546875" style="1" customWidth="1"/>
    <col min="15622" max="15622" width="9.140625" style="1"/>
    <col min="15623" max="15624" width="6.42578125" style="1" customWidth="1"/>
    <col min="15625" max="15625" width="13.85546875" style="1" customWidth="1"/>
    <col min="15626" max="15626" width="9.140625" style="1"/>
    <col min="15627" max="15627" width="11.5703125" style="1" customWidth="1"/>
    <col min="15628" max="15872" width="9.140625" style="1"/>
    <col min="15873" max="15873" width="12.42578125" style="1" customWidth="1"/>
    <col min="15874" max="15874" width="14" style="1" customWidth="1"/>
    <col min="15875" max="15875" width="9" style="1" customWidth="1"/>
    <col min="15876" max="15876" width="9.140625" style="1"/>
    <col min="15877" max="15877" width="6.85546875" style="1" customWidth="1"/>
    <col min="15878" max="15878" width="9.140625" style="1"/>
    <col min="15879" max="15880" width="6.42578125" style="1" customWidth="1"/>
    <col min="15881" max="15881" width="13.85546875" style="1" customWidth="1"/>
    <col min="15882" max="15882" width="9.140625" style="1"/>
    <col min="15883" max="15883" width="11.5703125" style="1" customWidth="1"/>
    <col min="15884" max="16128" width="9.140625" style="1"/>
    <col min="16129" max="16129" width="12.42578125" style="1" customWidth="1"/>
    <col min="16130" max="16130" width="14" style="1" customWidth="1"/>
    <col min="16131" max="16131" width="9" style="1" customWidth="1"/>
    <col min="16132" max="16132" width="9.140625" style="1"/>
    <col min="16133" max="16133" width="6.85546875" style="1" customWidth="1"/>
    <col min="16134" max="16134" width="9.140625" style="1"/>
    <col min="16135" max="16136" width="6.42578125" style="1" customWidth="1"/>
    <col min="16137" max="16137" width="13.85546875" style="1" customWidth="1"/>
    <col min="16138" max="16138" width="9.140625" style="1"/>
    <col min="16139" max="16139" width="11.5703125" style="1" customWidth="1"/>
    <col min="16140" max="16384" width="9.140625" style="1"/>
  </cols>
  <sheetData>
    <row r="1" spans="1:9">
      <c r="A1" s="3" t="s">
        <v>31</v>
      </c>
      <c r="B1" s="48" t="str">
        <f>'1. stran'!B6</f>
        <v>MESTNA OBČINA NOVA GORICA</v>
      </c>
      <c r="C1" s="19"/>
      <c r="D1" s="19"/>
      <c r="E1" s="19"/>
      <c r="F1" s="19"/>
      <c r="G1" s="19"/>
      <c r="H1" s="19"/>
      <c r="I1" s="49"/>
    </row>
    <row r="2" spans="1:9">
      <c r="A2" s="6"/>
      <c r="B2" s="24" t="str">
        <f>'1. stran'!B7</f>
        <v>Trg Edvarda Kardelja 1</v>
      </c>
      <c r="I2" s="50"/>
    </row>
    <row r="3" spans="1:9">
      <c r="A3" s="9"/>
      <c r="B3" s="51" t="str">
        <f>'1. stran'!B8</f>
        <v>5000 Nova Gorica</v>
      </c>
      <c r="C3" s="17"/>
      <c r="D3" s="17"/>
      <c r="E3" s="17"/>
      <c r="F3" s="17"/>
      <c r="G3" s="17"/>
      <c r="H3" s="17"/>
      <c r="I3" s="52"/>
    </row>
    <row r="4" spans="1:9">
      <c r="B4" s="24"/>
    </row>
    <row r="5" spans="1:9">
      <c r="A5" s="15" t="s">
        <v>1</v>
      </c>
      <c r="B5" s="29" t="s">
        <v>461</v>
      </c>
      <c r="C5" s="27"/>
      <c r="D5" s="27"/>
      <c r="E5" s="27"/>
      <c r="F5" s="27"/>
      <c r="G5" s="27"/>
      <c r="H5" s="27"/>
      <c r="I5" s="54"/>
    </row>
    <row r="6" spans="1:9">
      <c r="B6" s="24"/>
    </row>
    <row r="7" spans="1:9">
      <c r="A7" s="15" t="s">
        <v>2</v>
      </c>
      <c r="B7" s="29" t="str">
        <f>'1. stran'!B14:E14</f>
        <v>ENERGETSKA SANACIJA, REKONSTRUKCIJA</v>
      </c>
      <c r="C7" s="27"/>
      <c r="D7" s="27"/>
      <c r="E7" s="27"/>
      <c r="F7" s="27"/>
      <c r="G7" s="27"/>
      <c r="H7" s="27"/>
      <c r="I7" s="54"/>
    </row>
    <row r="8" spans="1:9" ht="15" customHeight="1"/>
    <row r="9" spans="1:9" ht="11.25" customHeight="1"/>
    <row r="10" spans="1:9" ht="20.25">
      <c r="B10" s="55" t="s">
        <v>32</v>
      </c>
      <c r="C10" s="56"/>
      <c r="D10" s="56"/>
      <c r="E10" s="56"/>
      <c r="F10" s="56"/>
      <c r="G10" s="56"/>
      <c r="H10" s="56"/>
      <c r="I10" s="57"/>
    </row>
    <row r="12" spans="1:9">
      <c r="A12" s="58" t="s">
        <v>33</v>
      </c>
      <c r="B12" s="59" t="s">
        <v>34</v>
      </c>
      <c r="C12" s="56"/>
      <c r="D12" s="56"/>
      <c r="E12" s="56"/>
      <c r="F12" s="56"/>
      <c r="G12" s="56"/>
      <c r="H12" s="56"/>
      <c r="I12" s="57"/>
    </row>
    <row r="13" spans="1:9" ht="4.5" customHeight="1">
      <c r="A13" s="58"/>
      <c r="B13" s="24"/>
    </row>
    <row r="14" spans="1:9" ht="16.5" customHeight="1">
      <c r="A14" s="71" t="s">
        <v>1384</v>
      </c>
      <c r="B14" s="1" t="s">
        <v>440</v>
      </c>
      <c r="I14" s="53">
        <f>'A|Pripravljalna dela'!F41</f>
        <v>0</v>
      </c>
    </row>
    <row r="15" spans="1:9">
      <c r="A15" s="71" t="s">
        <v>35</v>
      </c>
      <c r="B15" s="1" t="str">
        <f>'A|Rušitvena d.'!B1</f>
        <v>RUŠITVENA DELA</v>
      </c>
      <c r="I15" s="53">
        <f>'A|Rušitvena d.'!F124</f>
        <v>0</v>
      </c>
    </row>
    <row r="16" spans="1:9">
      <c r="A16" s="71" t="s">
        <v>36</v>
      </c>
      <c r="B16" s="1" t="str">
        <f>'A|Zemeljska d.'!B1</f>
        <v>ZEMELJSKA DELA</v>
      </c>
      <c r="I16" s="53">
        <f>'A|Zemeljska d.'!F52</f>
        <v>0</v>
      </c>
    </row>
    <row r="17" spans="1:9">
      <c r="A17" s="71" t="s">
        <v>37</v>
      </c>
      <c r="B17" s="1" t="str">
        <f>'A|Betonska d.'!B1</f>
        <v>BETONSKA DELA</v>
      </c>
      <c r="I17" s="53">
        <f>'A|Betonska d.'!F48</f>
        <v>0</v>
      </c>
    </row>
    <row r="18" spans="1:9">
      <c r="A18" s="71" t="s">
        <v>38</v>
      </c>
      <c r="B18" s="1" t="str">
        <f>'A|Opaž-tesarska d.'!B1</f>
        <v>TESARSKA DELA - OPAŽ</v>
      </c>
      <c r="I18" s="53">
        <f>'A|Opaž-tesarska d.'!F24</f>
        <v>0</v>
      </c>
    </row>
    <row r="19" spans="1:9">
      <c r="A19" s="71" t="s">
        <v>39</v>
      </c>
      <c r="B19" s="1" t="str">
        <f>'A|Zidarska d.'!B1</f>
        <v>ZIDARSKA DELA</v>
      </c>
      <c r="I19" s="53">
        <f>'A|Zidarska d.'!F109</f>
        <v>0</v>
      </c>
    </row>
    <row r="20" spans="1:9">
      <c r="A20" s="71" t="s">
        <v>40</v>
      </c>
      <c r="B20" s="1" t="str">
        <f>'A|Fasada'!B1</f>
        <v>FASADERSKA DELA</v>
      </c>
      <c r="I20" s="53">
        <f>'A|Fasada'!F182</f>
        <v>0</v>
      </c>
    </row>
    <row r="21" spans="1:9">
      <c r="B21" s="193" t="s">
        <v>41</v>
      </c>
      <c r="C21" s="56"/>
      <c r="D21" s="56"/>
      <c r="E21" s="56"/>
      <c r="F21" s="56"/>
      <c r="G21" s="56"/>
      <c r="H21" s="56"/>
      <c r="I21" s="61">
        <f>SUM(I14:I20)</f>
        <v>0</v>
      </c>
    </row>
    <row r="23" spans="1:9">
      <c r="A23" s="58" t="s">
        <v>42</v>
      </c>
      <c r="B23" s="59" t="s">
        <v>43</v>
      </c>
      <c r="C23" s="56"/>
      <c r="D23" s="56"/>
      <c r="E23" s="56"/>
      <c r="F23" s="56"/>
      <c r="G23" s="56"/>
      <c r="H23" s="56"/>
      <c r="I23" s="57"/>
    </row>
    <row r="24" spans="1:9" ht="5.25" customHeight="1">
      <c r="A24" s="58"/>
      <c r="B24" s="24"/>
    </row>
    <row r="25" spans="1:9">
      <c r="A25" s="71" t="s">
        <v>44</v>
      </c>
      <c r="B25" s="1" t="str">
        <f>'B|Krovsko kleparska d.'!B5</f>
        <v>KROVSKO KLEPARSKA DELA</v>
      </c>
      <c r="I25" s="53">
        <f>'B|Krovsko kleparska d.'!F119</f>
        <v>0</v>
      </c>
    </row>
    <row r="26" spans="1:9">
      <c r="A26" s="71" t="s">
        <v>45</v>
      </c>
      <c r="B26" s="1" t="str">
        <f>'B|Ključavničarska d.'!B1</f>
        <v>KLJUČAVNIČARSKA DELA</v>
      </c>
      <c r="I26" s="53">
        <f>'B|Ključavničarska d.'!F58</f>
        <v>0</v>
      </c>
    </row>
    <row r="27" spans="1:9">
      <c r="A27" s="71" t="s">
        <v>46</v>
      </c>
      <c r="B27" s="1" t="str">
        <f>'B|Mizarska d.'!B1</f>
        <v>MIZARSKA DELA</v>
      </c>
      <c r="I27" s="53">
        <f>'B|Mizarska d.'!F36</f>
        <v>0</v>
      </c>
    </row>
    <row r="28" spans="1:9">
      <c r="A28" s="71" t="s">
        <v>47</v>
      </c>
      <c r="B28" s="1" t="str">
        <f>'B|Stavbno pohi.'!B1</f>
        <v>STAVBNO POHIŠTVO</v>
      </c>
      <c r="I28" s="53">
        <f>'B|Stavbno pohi.'!F519</f>
        <v>0</v>
      </c>
    </row>
    <row r="29" spans="1:9">
      <c r="A29" s="71" t="s">
        <v>48</v>
      </c>
      <c r="B29" s="1" t="str">
        <f>'B|Estrih'!B1</f>
        <v>ESTRIH</v>
      </c>
      <c r="I29" s="53">
        <f>'B|Estrih'!F29</f>
        <v>0</v>
      </c>
    </row>
    <row r="30" spans="1:9">
      <c r="A30" s="71" t="s">
        <v>49</v>
      </c>
      <c r="B30" s="1" t="str">
        <f>'B|Tlakarska d.'!B1</f>
        <v>TLAKARSKA DELA</v>
      </c>
      <c r="I30" s="53">
        <f>'B|Tlakarska d.'!F22</f>
        <v>0</v>
      </c>
    </row>
    <row r="31" spans="1:9">
      <c r="A31" s="71" t="s">
        <v>50</v>
      </c>
      <c r="B31" s="1" t="str">
        <f>'B|Keramičarska d.'!B1</f>
        <v>KERAMIČARSKA DELA</v>
      </c>
      <c r="I31" s="53">
        <f>'B|Keramičarska d.'!F30</f>
        <v>0</v>
      </c>
    </row>
    <row r="32" spans="1:9">
      <c r="A32" s="71" t="s">
        <v>51</v>
      </c>
      <c r="B32" s="1" t="str">
        <f>'B|Slikopleskarska d.'!B1</f>
        <v>SLIKOPLESKARSKA DELA</v>
      </c>
      <c r="I32" s="53">
        <f>'B|Slikopleskarska d.'!F23</f>
        <v>0</v>
      </c>
    </row>
    <row r="33" spans="1:9">
      <c r="A33" s="71" t="s">
        <v>52</v>
      </c>
      <c r="B33" s="1" t="str">
        <f>'B|Montažerska d. '!B1</f>
        <v>MONTAŽERSKA DELA</v>
      </c>
      <c r="I33" s="53">
        <f>'B|Montažerska d. '!F47</f>
        <v>0</v>
      </c>
    </row>
    <row r="34" spans="1:9">
      <c r="A34" s="71" t="s">
        <v>1771</v>
      </c>
      <c r="B34" s="1" t="s">
        <v>1772</v>
      </c>
      <c r="I34" s="53">
        <f>'B|Oprema kuhinje'!F352</f>
        <v>0</v>
      </c>
    </row>
    <row r="35" spans="1:9">
      <c r="A35" s="71"/>
      <c r="B35" s="193" t="s">
        <v>53</v>
      </c>
      <c r="C35" s="56"/>
      <c r="D35" s="56"/>
      <c r="E35" s="56"/>
      <c r="F35" s="56"/>
      <c r="G35" s="56"/>
      <c r="H35" s="56"/>
      <c r="I35" s="61">
        <f>SUM(I25:I34)</f>
        <v>0</v>
      </c>
    </row>
    <row r="36" spans="1:9">
      <c r="A36" s="71"/>
    </row>
    <row r="37" spans="1:9" s="24" customFormat="1">
      <c r="A37" s="190" t="s">
        <v>443</v>
      </c>
      <c r="B37" s="193" t="s">
        <v>444</v>
      </c>
      <c r="C37" s="191"/>
      <c r="D37" s="191"/>
      <c r="E37" s="191"/>
      <c r="F37" s="191"/>
      <c r="G37" s="191"/>
      <c r="H37" s="191"/>
      <c r="I37" s="192"/>
    </row>
    <row r="38" spans="1:9" s="24" customFormat="1" ht="5.25" customHeight="1">
      <c r="A38" s="190"/>
      <c r="B38" s="62"/>
      <c r="C38" s="62"/>
      <c r="D38" s="62"/>
      <c r="E38" s="62"/>
      <c r="F38" s="62"/>
      <c r="G38" s="62"/>
      <c r="H38" s="62"/>
      <c r="I38" s="70"/>
    </row>
    <row r="39" spans="1:9" s="24" customFormat="1" ht="16.5" customHeight="1">
      <c r="A39" s="190" t="s">
        <v>1119</v>
      </c>
      <c r="B39" s="62" t="s">
        <v>876</v>
      </c>
      <c r="C39" s="62"/>
      <c r="D39" s="62"/>
      <c r="E39" s="62"/>
      <c r="F39" s="62"/>
      <c r="G39" s="62"/>
      <c r="H39" s="62"/>
      <c r="I39" s="70">
        <f>'E1 - NN priključek'!F137</f>
        <v>0</v>
      </c>
    </row>
    <row r="40" spans="1:9">
      <c r="A40" s="71" t="s">
        <v>1120</v>
      </c>
      <c r="B40" s="387" t="str">
        <f>'E2- NN Električne inštalacije'!B1</f>
        <v>NN ELEKTRIČNE INŠTALACIJE</v>
      </c>
      <c r="I40" s="53">
        <f>'E2- NN Električne inštalacije'!F707</f>
        <v>0</v>
      </c>
    </row>
    <row r="41" spans="1:9" s="24" customFormat="1">
      <c r="A41" s="190"/>
      <c r="B41" s="193" t="s">
        <v>445</v>
      </c>
      <c r="C41" s="191"/>
      <c r="D41" s="191"/>
      <c r="E41" s="191"/>
      <c r="F41" s="191"/>
      <c r="G41" s="191"/>
      <c r="H41" s="191"/>
      <c r="I41" s="61">
        <f>SUM(I39:I40)</f>
        <v>0</v>
      </c>
    </row>
    <row r="43" spans="1:9" s="24" customFormat="1">
      <c r="A43" s="190" t="s">
        <v>446</v>
      </c>
      <c r="B43" s="193" t="s">
        <v>447</v>
      </c>
      <c r="C43" s="60"/>
      <c r="D43" s="60"/>
      <c r="E43" s="60"/>
      <c r="F43" s="60"/>
      <c r="G43" s="60"/>
      <c r="H43" s="60"/>
      <c r="I43" s="61"/>
    </row>
    <row r="44" spans="1:9" s="24" customFormat="1" ht="5.25" customHeight="1">
      <c r="A44" s="190"/>
      <c r="B44" s="194"/>
      <c r="C44" s="194"/>
      <c r="D44" s="194"/>
      <c r="E44" s="194"/>
      <c r="F44" s="194"/>
      <c r="G44" s="194"/>
      <c r="H44" s="194"/>
      <c r="I44" s="195"/>
    </row>
    <row r="45" spans="1:9" s="24" customFormat="1" ht="16.5" customHeight="1">
      <c r="A45" s="190" t="s">
        <v>1121</v>
      </c>
      <c r="B45" s="455" t="s">
        <v>440</v>
      </c>
      <c r="C45" s="194"/>
      <c r="D45" s="194"/>
      <c r="E45" s="194"/>
      <c r="F45" s="194"/>
      <c r="G45" s="194"/>
      <c r="H45" s="194"/>
      <c r="I45" s="456">
        <f>'S-01 - Pripravljalna dela'!F31</f>
        <v>0</v>
      </c>
    </row>
    <row r="46" spans="1:9" s="24" customFormat="1" ht="16.5" customHeight="1">
      <c r="A46" s="190" t="s">
        <v>1122</v>
      </c>
      <c r="B46" s="455" t="s">
        <v>1372</v>
      </c>
      <c r="C46" s="194"/>
      <c r="D46" s="194"/>
      <c r="E46" s="194"/>
      <c r="F46" s="194"/>
      <c r="G46" s="194"/>
      <c r="H46" s="194"/>
      <c r="I46" s="456">
        <f>'S 02 - Priključek vode'!F59</f>
        <v>0</v>
      </c>
    </row>
    <row r="47" spans="1:9">
      <c r="A47" s="71" t="s">
        <v>448</v>
      </c>
      <c r="B47" s="1" t="s">
        <v>1373</v>
      </c>
      <c r="I47" s="53">
        <f>'S 03 - Vodovod'!F163</f>
        <v>0</v>
      </c>
    </row>
    <row r="48" spans="1:9">
      <c r="A48" s="71" t="s">
        <v>449</v>
      </c>
      <c r="B48" s="1" t="s">
        <v>1374</v>
      </c>
      <c r="I48" s="53">
        <f>'S 04 - Kanalizacija'!F70</f>
        <v>0</v>
      </c>
    </row>
    <row r="49" spans="1:9">
      <c r="A49" s="71" t="s">
        <v>450</v>
      </c>
      <c r="B49" s="1" t="s">
        <v>1375</v>
      </c>
      <c r="I49" s="53">
        <f>'S 05 - Ogrevanje in hlajenje'!F128</f>
        <v>0</v>
      </c>
    </row>
    <row r="50" spans="1:9">
      <c r="A50" s="71" t="s">
        <v>453</v>
      </c>
      <c r="B50" s="1" t="s">
        <v>1376</v>
      </c>
      <c r="I50" s="53">
        <f>'S 06 - Prezračevanje'!F168</f>
        <v>0</v>
      </c>
    </row>
    <row r="51" spans="1:9">
      <c r="A51" s="71" t="s">
        <v>1123</v>
      </c>
      <c r="B51" s="1" t="s">
        <v>1377</v>
      </c>
      <c r="I51" s="53">
        <f>'S 07 - Strojnica'!F161</f>
        <v>0</v>
      </c>
    </row>
    <row r="52" spans="1:9">
      <c r="A52" s="71" t="s">
        <v>1124</v>
      </c>
      <c r="B52" s="1" t="s">
        <v>1378</v>
      </c>
      <c r="I52" s="53">
        <f>'S 08 - Gasilniki'!F17</f>
        <v>0</v>
      </c>
    </row>
    <row r="53" spans="1:9">
      <c r="A53" s="71" t="s">
        <v>1125</v>
      </c>
      <c r="B53" s="1" t="s">
        <v>1778</v>
      </c>
      <c r="I53" s="53">
        <f>'S 09 -Prezr. kuh. in jedilnice '!F374</f>
        <v>0</v>
      </c>
    </row>
    <row r="54" spans="1:9" s="24" customFormat="1">
      <c r="A54" s="190"/>
      <c r="B54" s="193" t="s">
        <v>452</v>
      </c>
      <c r="C54" s="191"/>
      <c r="D54" s="191"/>
      <c r="E54" s="191"/>
      <c r="F54" s="191"/>
      <c r="G54" s="191"/>
      <c r="H54" s="191"/>
      <c r="I54" s="61">
        <f>SUM(I45:I53)</f>
        <v>0</v>
      </c>
    </row>
    <row r="55" spans="1:9" ht="17.25" thickBot="1">
      <c r="A55" s="71"/>
    </row>
    <row r="56" spans="1:9" s="62" customFormat="1" ht="20.100000000000001" customHeight="1">
      <c r="B56" s="63" t="s">
        <v>451</v>
      </c>
      <c r="C56" s="64"/>
      <c r="D56" s="64"/>
      <c r="E56" s="64"/>
      <c r="F56" s="64"/>
      <c r="G56" s="64"/>
      <c r="H56" s="64"/>
      <c r="I56" s="65">
        <f>I21+I35+I41+I54</f>
        <v>0</v>
      </c>
    </row>
    <row r="57" spans="1:9" s="24" customFormat="1" ht="18" customHeight="1">
      <c r="B57" s="66" t="s">
        <v>2503</v>
      </c>
      <c r="I57" s="67">
        <f>I56*0.05</f>
        <v>0</v>
      </c>
    </row>
    <row r="58" spans="1:9" s="62" customFormat="1" ht="17.25" customHeight="1" thickBot="1">
      <c r="B58" s="68" t="s">
        <v>1379</v>
      </c>
      <c r="C58" s="69"/>
      <c r="D58" s="69"/>
      <c r="E58" s="69"/>
      <c r="F58" s="69"/>
      <c r="G58" s="69"/>
      <c r="H58" s="69"/>
      <c r="I58" s="196">
        <f>(I56+I57)*0.22</f>
        <v>0</v>
      </c>
    </row>
    <row r="59" spans="1:9" s="62" customFormat="1" ht="17.25" customHeight="1" thickBot="1">
      <c r="B59" s="24"/>
      <c r="I59" s="70"/>
    </row>
    <row r="60" spans="1:9" s="62" customFormat="1" ht="25.5" customHeight="1" thickBot="1">
      <c r="B60" s="197" t="s">
        <v>1380</v>
      </c>
      <c r="C60" s="198"/>
      <c r="D60" s="198"/>
      <c r="E60" s="198"/>
      <c r="F60" s="198"/>
      <c r="G60" s="198"/>
      <c r="H60" s="198"/>
      <c r="I60" s="199">
        <f>SUM(I56:I59)</f>
        <v>0</v>
      </c>
    </row>
    <row r="62" spans="1:9">
      <c r="A62" s="71"/>
    </row>
  </sheetData>
  <sheetProtection selectLockedCells="1" selectUnlockedCells="1"/>
  <pageMargins left="0.78740157480314965" right="0.59055118110236227" top="0.63" bottom="0.55118110236220474" header="0.51181102362204722" footer="0.51181102362204722"/>
  <pageSetup paperSize="9" scale="97" firstPageNumber="0" orientation="portrait" r:id="rId1"/>
  <headerFooter alignWithMargins="0"/>
  <rowBreaks count="1" manualBreakCount="1">
    <brk id="41" max="8"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00FCE-ECDD-4BA6-96BC-FCEB880D1558}">
  <dimension ref="A2:J168"/>
  <sheetViews>
    <sheetView view="pageBreakPreview" zoomScale="120" zoomScaleNormal="100" zoomScaleSheetLayoutView="120" workbookViewId="0">
      <selection activeCell="E165" sqref="E165"/>
    </sheetView>
  </sheetViews>
  <sheetFormatPr defaultRowHeight="15"/>
  <cols>
    <col min="1" max="1" width="5.28515625" style="388" customWidth="1"/>
    <col min="2" max="2" width="45.7109375" style="419" customWidth="1"/>
    <col min="3" max="3" width="6.42578125" style="392" customWidth="1"/>
    <col min="4" max="4" width="11.7109375" style="389" customWidth="1"/>
    <col min="5" max="5" width="13.85546875" style="457" customWidth="1"/>
    <col min="6" max="6" width="13.140625" style="457" customWidth="1"/>
    <col min="7" max="7" width="9.140625" style="189" hidden="1" customWidth="1"/>
    <col min="8" max="8" width="28.85546875" style="189" hidden="1" customWidth="1"/>
    <col min="9" max="9" width="19.5703125" style="189" hidden="1" customWidth="1"/>
    <col min="10" max="10" width="9.140625" style="189" hidden="1" customWidth="1"/>
    <col min="11" max="256" width="9.140625" style="189"/>
    <col min="257" max="257" width="5.28515625" style="189" customWidth="1"/>
    <col min="258" max="258" width="45.7109375" style="189" customWidth="1"/>
    <col min="259" max="259" width="6.42578125" style="189" customWidth="1"/>
    <col min="260" max="260" width="11.7109375" style="189" customWidth="1"/>
    <col min="261" max="261" width="13.85546875" style="189" customWidth="1"/>
    <col min="262" max="262" width="13.140625" style="189" customWidth="1"/>
    <col min="263" max="512" width="9.140625" style="189"/>
    <col min="513" max="513" width="5.28515625" style="189" customWidth="1"/>
    <col min="514" max="514" width="45.7109375" style="189" customWidth="1"/>
    <col min="515" max="515" width="6.42578125" style="189" customWidth="1"/>
    <col min="516" max="516" width="11.7109375" style="189" customWidth="1"/>
    <col min="517" max="517" width="13.85546875" style="189" customWidth="1"/>
    <col min="518" max="518" width="13.140625" style="189" customWidth="1"/>
    <col min="519" max="768" width="9.140625" style="189"/>
    <col min="769" max="769" width="5.28515625" style="189" customWidth="1"/>
    <col min="770" max="770" width="45.7109375" style="189" customWidth="1"/>
    <col min="771" max="771" width="6.42578125" style="189" customWidth="1"/>
    <col min="772" max="772" width="11.7109375" style="189" customWidth="1"/>
    <col min="773" max="773" width="13.85546875" style="189" customWidth="1"/>
    <col min="774" max="774" width="13.140625" style="189" customWidth="1"/>
    <col min="775" max="1024" width="9.140625" style="189"/>
    <col min="1025" max="1025" width="5.28515625" style="189" customWidth="1"/>
    <col min="1026" max="1026" width="45.7109375" style="189" customWidth="1"/>
    <col min="1027" max="1027" width="6.42578125" style="189" customWidth="1"/>
    <col min="1028" max="1028" width="11.7109375" style="189" customWidth="1"/>
    <col min="1029" max="1029" width="13.85546875" style="189" customWidth="1"/>
    <col min="1030" max="1030" width="13.140625" style="189" customWidth="1"/>
    <col min="1031" max="1280" width="9.140625" style="189"/>
    <col min="1281" max="1281" width="5.28515625" style="189" customWidth="1"/>
    <col min="1282" max="1282" width="45.7109375" style="189" customWidth="1"/>
    <col min="1283" max="1283" width="6.42578125" style="189" customWidth="1"/>
    <col min="1284" max="1284" width="11.7109375" style="189" customWidth="1"/>
    <col min="1285" max="1285" width="13.85546875" style="189" customWidth="1"/>
    <col min="1286" max="1286" width="13.140625" style="189" customWidth="1"/>
    <col min="1287" max="1536" width="9.140625" style="189"/>
    <col min="1537" max="1537" width="5.28515625" style="189" customWidth="1"/>
    <col min="1538" max="1538" width="45.7109375" style="189" customWidth="1"/>
    <col min="1539" max="1539" width="6.42578125" style="189" customWidth="1"/>
    <col min="1540" max="1540" width="11.7109375" style="189" customWidth="1"/>
    <col min="1541" max="1541" width="13.85546875" style="189" customWidth="1"/>
    <col min="1542" max="1542" width="13.140625" style="189" customWidth="1"/>
    <col min="1543" max="1792" width="9.140625" style="189"/>
    <col min="1793" max="1793" width="5.28515625" style="189" customWidth="1"/>
    <col min="1794" max="1794" width="45.7109375" style="189" customWidth="1"/>
    <col min="1795" max="1795" width="6.42578125" style="189" customWidth="1"/>
    <col min="1796" max="1796" width="11.7109375" style="189" customWidth="1"/>
    <col min="1797" max="1797" width="13.85546875" style="189" customWidth="1"/>
    <col min="1798" max="1798" width="13.140625" style="189" customWidth="1"/>
    <col min="1799" max="2048" width="9.140625" style="189"/>
    <col min="2049" max="2049" width="5.28515625" style="189" customWidth="1"/>
    <col min="2050" max="2050" width="45.7109375" style="189" customWidth="1"/>
    <col min="2051" max="2051" width="6.42578125" style="189" customWidth="1"/>
    <col min="2052" max="2052" width="11.7109375" style="189" customWidth="1"/>
    <col min="2053" max="2053" width="13.85546875" style="189" customWidth="1"/>
    <col min="2054" max="2054" width="13.140625" style="189" customWidth="1"/>
    <col min="2055" max="2304" width="9.140625" style="189"/>
    <col min="2305" max="2305" width="5.28515625" style="189" customWidth="1"/>
    <col min="2306" max="2306" width="45.7109375" style="189" customWidth="1"/>
    <col min="2307" max="2307" width="6.42578125" style="189" customWidth="1"/>
    <col min="2308" max="2308" width="11.7109375" style="189" customWidth="1"/>
    <col min="2309" max="2309" width="13.85546875" style="189" customWidth="1"/>
    <col min="2310" max="2310" width="13.140625" style="189" customWidth="1"/>
    <col min="2311" max="2560" width="9.140625" style="189"/>
    <col min="2561" max="2561" width="5.28515625" style="189" customWidth="1"/>
    <col min="2562" max="2562" width="45.7109375" style="189" customWidth="1"/>
    <col min="2563" max="2563" width="6.42578125" style="189" customWidth="1"/>
    <col min="2564" max="2564" width="11.7109375" style="189" customWidth="1"/>
    <col min="2565" max="2565" width="13.85546875" style="189" customWidth="1"/>
    <col min="2566" max="2566" width="13.140625" style="189" customWidth="1"/>
    <col min="2567" max="2816" width="9.140625" style="189"/>
    <col min="2817" max="2817" width="5.28515625" style="189" customWidth="1"/>
    <col min="2818" max="2818" width="45.7109375" style="189" customWidth="1"/>
    <col min="2819" max="2819" width="6.42578125" style="189" customWidth="1"/>
    <col min="2820" max="2820" width="11.7109375" style="189" customWidth="1"/>
    <col min="2821" max="2821" width="13.85546875" style="189" customWidth="1"/>
    <col min="2822" max="2822" width="13.140625" style="189" customWidth="1"/>
    <col min="2823" max="3072" width="9.140625" style="189"/>
    <col min="3073" max="3073" width="5.28515625" style="189" customWidth="1"/>
    <col min="3074" max="3074" width="45.7109375" style="189" customWidth="1"/>
    <col min="3075" max="3075" width="6.42578125" style="189" customWidth="1"/>
    <col min="3076" max="3076" width="11.7109375" style="189" customWidth="1"/>
    <col min="3077" max="3077" width="13.85546875" style="189" customWidth="1"/>
    <col min="3078" max="3078" width="13.140625" style="189" customWidth="1"/>
    <col min="3079" max="3328" width="9.140625" style="189"/>
    <col min="3329" max="3329" width="5.28515625" style="189" customWidth="1"/>
    <col min="3330" max="3330" width="45.7109375" style="189" customWidth="1"/>
    <col min="3331" max="3331" width="6.42578125" style="189" customWidth="1"/>
    <col min="3332" max="3332" width="11.7109375" style="189" customWidth="1"/>
    <col min="3333" max="3333" width="13.85546875" style="189" customWidth="1"/>
    <col min="3334" max="3334" width="13.140625" style="189" customWidth="1"/>
    <col min="3335" max="3584" width="9.140625" style="189"/>
    <col min="3585" max="3585" width="5.28515625" style="189" customWidth="1"/>
    <col min="3586" max="3586" width="45.7109375" style="189" customWidth="1"/>
    <col min="3587" max="3587" width="6.42578125" style="189" customWidth="1"/>
    <col min="3588" max="3588" width="11.7109375" style="189" customWidth="1"/>
    <col min="3589" max="3589" width="13.85546875" style="189" customWidth="1"/>
    <col min="3590" max="3590" width="13.140625" style="189" customWidth="1"/>
    <col min="3591" max="3840" width="9.140625" style="189"/>
    <col min="3841" max="3841" width="5.28515625" style="189" customWidth="1"/>
    <col min="3842" max="3842" width="45.7109375" style="189" customWidth="1"/>
    <col min="3843" max="3843" width="6.42578125" style="189" customWidth="1"/>
    <col min="3844" max="3844" width="11.7109375" style="189" customWidth="1"/>
    <col min="3845" max="3845" width="13.85546875" style="189" customWidth="1"/>
    <col min="3846" max="3846" width="13.140625" style="189" customWidth="1"/>
    <col min="3847" max="4096" width="9.140625" style="189"/>
    <col min="4097" max="4097" width="5.28515625" style="189" customWidth="1"/>
    <col min="4098" max="4098" width="45.7109375" style="189" customWidth="1"/>
    <col min="4099" max="4099" width="6.42578125" style="189" customWidth="1"/>
    <col min="4100" max="4100" width="11.7109375" style="189" customWidth="1"/>
    <col min="4101" max="4101" width="13.85546875" style="189" customWidth="1"/>
    <col min="4102" max="4102" width="13.140625" style="189" customWidth="1"/>
    <col min="4103" max="4352" width="9.140625" style="189"/>
    <col min="4353" max="4353" width="5.28515625" style="189" customWidth="1"/>
    <col min="4354" max="4354" width="45.7109375" style="189" customWidth="1"/>
    <col min="4355" max="4355" width="6.42578125" style="189" customWidth="1"/>
    <col min="4356" max="4356" width="11.7109375" style="189" customWidth="1"/>
    <col min="4357" max="4357" width="13.85546875" style="189" customWidth="1"/>
    <col min="4358" max="4358" width="13.140625" style="189" customWidth="1"/>
    <col min="4359" max="4608" width="9.140625" style="189"/>
    <col min="4609" max="4609" width="5.28515625" style="189" customWidth="1"/>
    <col min="4610" max="4610" width="45.7109375" style="189" customWidth="1"/>
    <col min="4611" max="4611" width="6.42578125" style="189" customWidth="1"/>
    <col min="4612" max="4612" width="11.7109375" style="189" customWidth="1"/>
    <col min="4613" max="4613" width="13.85546875" style="189" customWidth="1"/>
    <col min="4614" max="4614" width="13.140625" style="189" customWidth="1"/>
    <col min="4615" max="4864" width="9.140625" style="189"/>
    <col min="4865" max="4865" width="5.28515625" style="189" customWidth="1"/>
    <col min="4866" max="4866" width="45.7109375" style="189" customWidth="1"/>
    <col min="4867" max="4867" width="6.42578125" style="189" customWidth="1"/>
    <col min="4868" max="4868" width="11.7109375" style="189" customWidth="1"/>
    <col min="4869" max="4869" width="13.85546875" style="189" customWidth="1"/>
    <col min="4870" max="4870" width="13.140625" style="189" customWidth="1"/>
    <col min="4871" max="5120" width="9.140625" style="189"/>
    <col min="5121" max="5121" width="5.28515625" style="189" customWidth="1"/>
    <col min="5122" max="5122" width="45.7109375" style="189" customWidth="1"/>
    <col min="5123" max="5123" width="6.42578125" style="189" customWidth="1"/>
    <col min="5124" max="5124" width="11.7109375" style="189" customWidth="1"/>
    <col min="5125" max="5125" width="13.85546875" style="189" customWidth="1"/>
    <col min="5126" max="5126" width="13.140625" style="189" customWidth="1"/>
    <col min="5127" max="5376" width="9.140625" style="189"/>
    <col min="5377" max="5377" width="5.28515625" style="189" customWidth="1"/>
    <col min="5378" max="5378" width="45.7109375" style="189" customWidth="1"/>
    <col min="5379" max="5379" width="6.42578125" style="189" customWidth="1"/>
    <col min="5380" max="5380" width="11.7109375" style="189" customWidth="1"/>
    <col min="5381" max="5381" width="13.85546875" style="189" customWidth="1"/>
    <col min="5382" max="5382" width="13.140625" style="189" customWidth="1"/>
    <col min="5383" max="5632" width="9.140625" style="189"/>
    <col min="5633" max="5633" width="5.28515625" style="189" customWidth="1"/>
    <col min="5634" max="5634" width="45.7109375" style="189" customWidth="1"/>
    <col min="5635" max="5635" width="6.42578125" style="189" customWidth="1"/>
    <col min="5636" max="5636" width="11.7109375" style="189" customWidth="1"/>
    <col min="5637" max="5637" width="13.85546875" style="189" customWidth="1"/>
    <col min="5638" max="5638" width="13.140625" style="189" customWidth="1"/>
    <col min="5639" max="5888" width="9.140625" style="189"/>
    <col min="5889" max="5889" width="5.28515625" style="189" customWidth="1"/>
    <col min="5890" max="5890" width="45.7109375" style="189" customWidth="1"/>
    <col min="5891" max="5891" width="6.42578125" style="189" customWidth="1"/>
    <col min="5892" max="5892" width="11.7109375" style="189" customWidth="1"/>
    <col min="5893" max="5893" width="13.85546875" style="189" customWidth="1"/>
    <col min="5894" max="5894" width="13.140625" style="189" customWidth="1"/>
    <col min="5895" max="6144" width="9.140625" style="189"/>
    <col min="6145" max="6145" width="5.28515625" style="189" customWidth="1"/>
    <col min="6146" max="6146" width="45.7109375" style="189" customWidth="1"/>
    <col min="6147" max="6147" width="6.42578125" style="189" customWidth="1"/>
    <col min="6148" max="6148" width="11.7109375" style="189" customWidth="1"/>
    <col min="6149" max="6149" width="13.85546875" style="189" customWidth="1"/>
    <col min="6150" max="6150" width="13.140625" style="189" customWidth="1"/>
    <col min="6151" max="6400" width="9.140625" style="189"/>
    <col min="6401" max="6401" width="5.28515625" style="189" customWidth="1"/>
    <col min="6402" max="6402" width="45.7109375" style="189" customWidth="1"/>
    <col min="6403" max="6403" width="6.42578125" style="189" customWidth="1"/>
    <col min="6404" max="6404" width="11.7109375" style="189" customWidth="1"/>
    <col min="6405" max="6405" width="13.85546875" style="189" customWidth="1"/>
    <col min="6406" max="6406" width="13.140625" style="189" customWidth="1"/>
    <col min="6407" max="6656" width="9.140625" style="189"/>
    <col min="6657" max="6657" width="5.28515625" style="189" customWidth="1"/>
    <col min="6658" max="6658" width="45.7109375" style="189" customWidth="1"/>
    <col min="6659" max="6659" width="6.42578125" style="189" customWidth="1"/>
    <col min="6660" max="6660" width="11.7109375" style="189" customWidth="1"/>
    <col min="6661" max="6661" width="13.85546875" style="189" customWidth="1"/>
    <col min="6662" max="6662" width="13.140625" style="189" customWidth="1"/>
    <col min="6663" max="6912" width="9.140625" style="189"/>
    <col min="6913" max="6913" width="5.28515625" style="189" customWidth="1"/>
    <col min="6914" max="6914" width="45.7109375" style="189" customWidth="1"/>
    <col min="6915" max="6915" width="6.42578125" style="189" customWidth="1"/>
    <col min="6916" max="6916" width="11.7109375" style="189" customWidth="1"/>
    <col min="6917" max="6917" width="13.85546875" style="189" customWidth="1"/>
    <col min="6918" max="6918" width="13.140625" style="189" customWidth="1"/>
    <col min="6919" max="7168" width="9.140625" style="189"/>
    <col min="7169" max="7169" width="5.28515625" style="189" customWidth="1"/>
    <col min="7170" max="7170" width="45.7109375" style="189" customWidth="1"/>
    <col min="7171" max="7171" width="6.42578125" style="189" customWidth="1"/>
    <col min="7172" max="7172" width="11.7109375" style="189" customWidth="1"/>
    <col min="7173" max="7173" width="13.85546875" style="189" customWidth="1"/>
    <col min="7174" max="7174" width="13.140625" style="189" customWidth="1"/>
    <col min="7175" max="7424" width="9.140625" style="189"/>
    <col min="7425" max="7425" width="5.28515625" style="189" customWidth="1"/>
    <col min="7426" max="7426" width="45.7109375" style="189" customWidth="1"/>
    <col min="7427" max="7427" width="6.42578125" style="189" customWidth="1"/>
    <col min="7428" max="7428" width="11.7109375" style="189" customWidth="1"/>
    <col min="7429" max="7429" width="13.85546875" style="189" customWidth="1"/>
    <col min="7430" max="7430" width="13.140625" style="189" customWidth="1"/>
    <col min="7431" max="7680" width="9.140625" style="189"/>
    <col min="7681" max="7681" width="5.28515625" style="189" customWidth="1"/>
    <col min="7682" max="7682" width="45.7109375" style="189" customWidth="1"/>
    <col min="7683" max="7683" width="6.42578125" style="189" customWidth="1"/>
    <col min="7684" max="7684" width="11.7109375" style="189" customWidth="1"/>
    <col min="7685" max="7685" width="13.85546875" style="189" customWidth="1"/>
    <col min="7686" max="7686" width="13.140625" style="189" customWidth="1"/>
    <col min="7687" max="7936" width="9.140625" style="189"/>
    <col min="7937" max="7937" width="5.28515625" style="189" customWidth="1"/>
    <col min="7938" max="7938" width="45.7109375" style="189" customWidth="1"/>
    <col min="7939" max="7939" width="6.42578125" style="189" customWidth="1"/>
    <col min="7940" max="7940" width="11.7109375" style="189" customWidth="1"/>
    <col min="7941" max="7941" width="13.85546875" style="189" customWidth="1"/>
    <col min="7942" max="7942" width="13.140625" style="189" customWidth="1"/>
    <col min="7943" max="8192" width="9.140625" style="189"/>
    <col min="8193" max="8193" width="5.28515625" style="189" customWidth="1"/>
    <col min="8194" max="8194" width="45.7109375" style="189" customWidth="1"/>
    <col min="8195" max="8195" width="6.42578125" style="189" customWidth="1"/>
    <col min="8196" max="8196" width="11.7109375" style="189" customWidth="1"/>
    <col min="8197" max="8197" width="13.85546875" style="189" customWidth="1"/>
    <col min="8198" max="8198" width="13.140625" style="189" customWidth="1"/>
    <col min="8199" max="8448" width="9.140625" style="189"/>
    <col min="8449" max="8449" width="5.28515625" style="189" customWidth="1"/>
    <col min="8450" max="8450" width="45.7109375" style="189" customWidth="1"/>
    <col min="8451" max="8451" width="6.42578125" style="189" customWidth="1"/>
    <col min="8452" max="8452" width="11.7109375" style="189" customWidth="1"/>
    <col min="8453" max="8453" width="13.85546875" style="189" customWidth="1"/>
    <col min="8454" max="8454" width="13.140625" style="189" customWidth="1"/>
    <col min="8455" max="8704" width="9.140625" style="189"/>
    <col min="8705" max="8705" width="5.28515625" style="189" customWidth="1"/>
    <col min="8706" max="8706" width="45.7109375" style="189" customWidth="1"/>
    <col min="8707" max="8707" width="6.42578125" style="189" customWidth="1"/>
    <col min="8708" max="8708" width="11.7109375" style="189" customWidth="1"/>
    <col min="8709" max="8709" width="13.85546875" style="189" customWidth="1"/>
    <col min="8710" max="8710" width="13.140625" style="189" customWidth="1"/>
    <col min="8711" max="8960" width="9.140625" style="189"/>
    <col min="8961" max="8961" width="5.28515625" style="189" customWidth="1"/>
    <col min="8962" max="8962" width="45.7109375" style="189" customWidth="1"/>
    <col min="8963" max="8963" width="6.42578125" style="189" customWidth="1"/>
    <col min="8964" max="8964" width="11.7109375" style="189" customWidth="1"/>
    <col min="8965" max="8965" width="13.85546875" style="189" customWidth="1"/>
    <col min="8966" max="8966" width="13.140625" style="189" customWidth="1"/>
    <col min="8967" max="9216" width="9.140625" style="189"/>
    <col min="9217" max="9217" width="5.28515625" style="189" customWidth="1"/>
    <col min="9218" max="9218" width="45.7109375" style="189" customWidth="1"/>
    <col min="9219" max="9219" width="6.42578125" style="189" customWidth="1"/>
    <col min="9220" max="9220" width="11.7109375" style="189" customWidth="1"/>
    <col min="9221" max="9221" width="13.85546875" style="189" customWidth="1"/>
    <col min="9222" max="9222" width="13.140625" style="189" customWidth="1"/>
    <col min="9223" max="9472" width="9.140625" style="189"/>
    <col min="9473" max="9473" width="5.28515625" style="189" customWidth="1"/>
    <col min="9474" max="9474" width="45.7109375" style="189" customWidth="1"/>
    <col min="9475" max="9475" width="6.42578125" style="189" customWidth="1"/>
    <col min="9476" max="9476" width="11.7109375" style="189" customWidth="1"/>
    <col min="9477" max="9477" width="13.85546875" style="189" customWidth="1"/>
    <col min="9478" max="9478" width="13.140625" style="189" customWidth="1"/>
    <col min="9479" max="9728" width="9.140625" style="189"/>
    <col min="9729" max="9729" width="5.28515625" style="189" customWidth="1"/>
    <col min="9730" max="9730" width="45.7109375" style="189" customWidth="1"/>
    <col min="9731" max="9731" width="6.42578125" style="189" customWidth="1"/>
    <col min="9732" max="9732" width="11.7109375" style="189" customWidth="1"/>
    <col min="9733" max="9733" width="13.85546875" style="189" customWidth="1"/>
    <col min="9734" max="9734" width="13.140625" style="189" customWidth="1"/>
    <col min="9735" max="9984" width="9.140625" style="189"/>
    <col min="9985" max="9985" width="5.28515625" style="189" customWidth="1"/>
    <col min="9986" max="9986" width="45.7109375" style="189" customWidth="1"/>
    <col min="9987" max="9987" width="6.42578125" style="189" customWidth="1"/>
    <col min="9988" max="9988" width="11.7109375" style="189" customWidth="1"/>
    <col min="9989" max="9989" width="13.85546875" style="189" customWidth="1"/>
    <col min="9990" max="9990" width="13.140625" style="189" customWidth="1"/>
    <col min="9991" max="10240" width="9.140625" style="189"/>
    <col min="10241" max="10241" width="5.28515625" style="189" customWidth="1"/>
    <col min="10242" max="10242" width="45.7109375" style="189" customWidth="1"/>
    <col min="10243" max="10243" width="6.42578125" style="189" customWidth="1"/>
    <col min="10244" max="10244" width="11.7109375" style="189" customWidth="1"/>
    <col min="10245" max="10245" width="13.85546875" style="189" customWidth="1"/>
    <col min="10246" max="10246" width="13.140625" style="189" customWidth="1"/>
    <col min="10247" max="10496" width="9.140625" style="189"/>
    <col min="10497" max="10497" width="5.28515625" style="189" customWidth="1"/>
    <col min="10498" max="10498" width="45.7109375" style="189" customWidth="1"/>
    <col min="10499" max="10499" width="6.42578125" style="189" customWidth="1"/>
    <col min="10500" max="10500" width="11.7109375" style="189" customWidth="1"/>
    <col min="10501" max="10501" width="13.85546875" style="189" customWidth="1"/>
    <col min="10502" max="10502" width="13.140625" style="189" customWidth="1"/>
    <col min="10503" max="10752" width="9.140625" style="189"/>
    <col min="10753" max="10753" width="5.28515625" style="189" customWidth="1"/>
    <col min="10754" max="10754" width="45.7109375" style="189" customWidth="1"/>
    <col min="10755" max="10755" width="6.42578125" style="189" customWidth="1"/>
    <col min="10756" max="10756" width="11.7109375" style="189" customWidth="1"/>
    <col min="10757" max="10757" width="13.85546875" style="189" customWidth="1"/>
    <col min="10758" max="10758" width="13.140625" style="189" customWidth="1"/>
    <col min="10759" max="11008" width="9.140625" style="189"/>
    <col min="11009" max="11009" width="5.28515625" style="189" customWidth="1"/>
    <col min="11010" max="11010" width="45.7109375" style="189" customWidth="1"/>
    <col min="11011" max="11011" width="6.42578125" style="189" customWidth="1"/>
    <col min="11012" max="11012" width="11.7109375" style="189" customWidth="1"/>
    <col min="11013" max="11013" width="13.85546875" style="189" customWidth="1"/>
    <col min="11014" max="11014" width="13.140625" style="189" customWidth="1"/>
    <col min="11015" max="11264" width="9.140625" style="189"/>
    <col min="11265" max="11265" width="5.28515625" style="189" customWidth="1"/>
    <col min="11266" max="11266" width="45.7109375" style="189" customWidth="1"/>
    <col min="11267" max="11267" width="6.42578125" style="189" customWidth="1"/>
    <col min="11268" max="11268" width="11.7109375" style="189" customWidth="1"/>
    <col min="11269" max="11269" width="13.85546875" style="189" customWidth="1"/>
    <col min="11270" max="11270" width="13.140625" style="189" customWidth="1"/>
    <col min="11271" max="11520" width="9.140625" style="189"/>
    <col min="11521" max="11521" width="5.28515625" style="189" customWidth="1"/>
    <col min="11522" max="11522" width="45.7109375" style="189" customWidth="1"/>
    <col min="11523" max="11523" width="6.42578125" style="189" customWidth="1"/>
    <col min="11524" max="11524" width="11.7109375" style="189" customWidth="1"/>
    <col min="11525" max="11525" width="13.85546875" style="189" customWidth="1"/>
    <col min="11526" max="11526" width="13.140625" style="189" customWidth="1"/>
    <col min="11527" max="11776" width="9.140625" style="189"/>
    <col min="11777" max="11777" width="5.28515625" style="189" customWidth="1"/>
    <col min="11778" max="11778" width="45.7109375" style="189" customWidth="1"/>
    <col min="11779" max="11779" width="6.42578125" style="189" customWidth="1"/>
    <col min="11780" max="11780" width="11.7109375" style="189" customWidth="1"/>
    <col min="11781" max="11781" width="13.85546875" style="189" customWidth="1"/>
    <col min="11782" max="11782" width="13.140625" style="189" customWidth="1"/>
    <col min="11783" max="12032" width="9.140625" style="189"/>
    <col min="12033" max="12033" width="5.28515625" style="189" customWidth="1"/>
    <col min="12034" max="12034" width="45.7109375" style="189" customWidth="1"/>
    <col min="12035" max="12035" width="6.42578125" style="189" customWidth="1"/>
    <col min="12036" max="12036" width="11.7109375" style="189" customWidth="1"/>
    <col min="12037" max="12037" width="13.85546875" style="189" customWidth="1"/>
    <col min="12038" max="12038" width="13.140625" style="189" customWidth="1"/>
    <col min="12039" max="12288" width="9.140625" style="189"/>
    <col min="12289" max="12289" width="5.28515625" style="189" customWidth="1"/>
    <col min="12290" max="12290" width="45.7109375" style="189" customWidth="1"/>
    <col min="12291" max="12291" width="6.42578125" style="189" customWidth="1"/>
    <col min="12292" max="12292" width="11.7109375" style="189" customWidth="1"/>
    <col min="12293" max="12293" width="13.85546875" style="189" customWidth="1"/>
    <col min="12294" max="12294" width="13.140625" style="189" customWidth="1"/>
    <col min="12295" max="12544" width="9.140625" style="189"/>
    <col min="12545" max="12545" width="5.28515625" style="189" customWidth="1"/>
    <col min="12546" max="12546" width="45.7109375" style="189" customWidth="1"/>
    <col min="12547" max="12547" width="6.42578125" style="189" customWidth="1"/>
    <col min="12548" max="12548" width="11.7109375" style="189" customWidth="1"/>
    <col min="12549" max="12549" width="13.85546875" style="189" customWidth="1"/>
    <col min="12550" max="12550" width="13.140625" style="189" customWidth="1"/>
    <col min="12551" max="12800" width="9.140625" style="189"/>
    <col min="12801" max="12801" width="5.28515625" style="189" customWidth="1"/>
    <col min="12802" max="12802" width="45.7109375" style="189" customWidth="1"/>
    <col min="12803" max="12803" width="6.42578125" style="189" customWidth="1"/>
    <col min="12804" max="12804" width="11.7109375" style="189" customWidth="1"/>
    <col min="12805" max="12805" width="13.85546875" style="189" customWidth="1"/>
    <col min="12806" max="12806" width="13.140625" style="189" customWidth="1"/>
    <col min="12807" max="13056" width="9.140625" style="189"/>
    <col min="13057" max="13057" width="5.28515625" style="189" customWidth="1"/>
    <col min="13058" max="13058" width="45.7109375" style="189" customWidth="1"/>
    <col min="13059" max="13059" width="6.42578125" style="189" customWidth="1"/>
    <col min="13060" max="13060" width="11.7109375" style="189" customWidth="1"/>
    <col min="13061" max="13061" width="13.85546875" style="189" customWidth="1"/>
    <col min="13062" max="13062" width="13.140625" style="189" customWidth="1"/>
    <col min="13063" max="13312" width="9.140625" style="189"/>
    <col min="13313" max="13313" width="5.28515625" style="189" customWidth="1"/>
    <col min="13314" max="13314" width="45.7109375" style="189" customWidth="1"/>
    <col min="13315" max="13315" width="6.42578125" style="189" customWidth="1"/>
    <col min="13316" max="13316" width="11.7109375" style="189" customWidth="1"/>
    <col min="13317" max="13317" width="13.85546875" style="189" customWidth="1"/>
    <col min="13318" max="13318" width="13.140625" style="189" customWidth="1"/>
    <col min="13319" max="13568" width="9.140625" style="189"/>
    <col min="13569" max="13569" width="5.28515625" style="189" customWidth="1"/>
    <col min="13570" max="13570" width="45.7109375" style="189" customWidth="1"/>
    <col min="13571" max="13571" width="6.42578125" style="189" customWidth="1"/>
    <col min="13572" max="13572" width="11.7109375" style="189" customWidth="1"/>
    <col min="13573" max="13573" width="13.85546875" style="189" customWidth="1"/>
    <col min="13574" max="13574" width="13.140625" style="189" customWidth="1"/>
    <col min="13575" max="13824" width="9.140625" style="189"/>
    <col min="13825" max="13825" width="5.28515625" style="189" customWidth="1"/>
    <col min="13826" max="13826" width="45.7109375" style="189" customWidth="1"/>
    <col min="13827" max="13827" width="6.42578125" style="189" customWidth="1"/>
    <col min="13828" max="13828" width="11.7109375" style="189" customWidth="1"/>
    <col min="13829" max="13829" width="13.85546875" style="189" customWidth="1"/>
    <col min="13830" max="13830" width="13.140625" style="189" customWidth="1"/>
    <col min="13831" max="14080" width="9.140625" style="189"/>
    <col min="14081" max="14081" width="5.28515625" style="189" customWidth="1"/>
    <col min="14082" max="14082" width="45.7109375" style="189" customWidth="1"/>
    <col min="14083" max="14083" width="6.42578125" style="189" customWidth="1"/>
    <col min="14084" max="14084" width="11.7109375" style="189" customWidth="1"/>
    <col min="14085" max="14085" width="13.85546875" style="189" customWidth="1"/>
    <col min="14086" max="14086" width="13.140625" style="189" customWidth="1"/>
    <col min="14087" max="14336" width="9.140625" style="189"/>
    <col min="14337" max="14337" width="5.28515625" style="189" customWidth="1"/>
    <col min="14338" max="14338" width="45.7109375" style="189" customWidth="1"/>
    <col min="14339" max="14339" width="6.42578125" style="189" customWidth="1"/>
    <col min="14340" max="14340" width="11.7109375" style="189" customWidth="1"/>
    <col min="14341" max="14341" width="13.85546875" style="189" customWidth="1"/>
    <col min="14342" max="14342" width="13.140625" style="189" customWidth="1"/>
    <col min="14343" max="14592" width="9.140625" style="189"/>
    <col min="14593" max="14593" width="5.28515625" style="189" customWidth="1"/>
    <col min="14594" max="14594" width="45.7109375" style="189" customWidth="1"/>
    <col min="14595" max="14595" width="6.42578125" style="189" customWidth="1"/>
    <col min="14596" max="14596" width="11.7109375" style="189" customWidth="1"/>
    <col min="14597" max="14597" width="13.85546875" style="189" customWidth="1"/>
    <col min="14598" max="14598" width="13.140625" style="189" customWidth="1"/>
    <col min="14599" max="14848" width="9.140625" style="189"/>
    <col min="14849" max="14849" width="5.28515625" style="189" customWidth="1"/>
    <col min="14850" max="14850" width="45.7109375" style="189" customWidth="1"/>
    <col min="14851" max="14851" width="6.42578125" style="189" customWidth="1"/>
    <col min="14852" max="14852" width="11.7109375" style="189" customWidth="1"/>
    <col min="14853" max="14853" width="13.85546875" style="189" customWidth="1"/>
    <col min="14854" max="14854" width="13.140625" style="189" customWidth="1"/>
    <col min="14855" max="15104" width="9.140625" style="189"/>
    <col min="15105" max="15105" width="5.28515625" style="189" customWidth="1"/>
    <col min="15106" max="15106" width="45.7109375" style="189" customWidth="1"/>
    <col min="15107" max="15107" width="6.42578125" style="189" customWidth="1"/>
    <col min="15108" max="15108" width="11.7109375" style="189" customWidth="1"/>
    <col min="15109" max="15109" width="13.85546875" style="189" customWidth="1"/>
    <col min="15110" max="15110" width="13.140625" style="189" customWidth="1"/>
    <col min="15111" max="15360" width="9.140625" style="189"/>
    <col min="15361" max="15361" width="5.28515625" style="189" customWidth="1"/>
    <col min="15362" max="15362" width="45.7109375" style="189" customWidth="1"/>
    <col min="15363" max="15363" width="6.42578125" style="189" customWidth="1"/>
    <col min="15364" max="15364" width="11.7109375" style="189" customWidth="1"/>
    <col min="15365" max="15365" width="13.85546875" style="189" customWidth="1"/>
    <col min="15366" max="15366" width="13.140625" style="189" customWidth="1"/>
    <col min="15367" max="15616" width="9.140625" style="189"/>
    <col min="15617" max="15617" width="5.28515625" style="189" customWidth="1"/>
    <col min="15618" max="15618" width="45.7109375" style="189" customWidth="1"/>
    <col min="15619" max="15619" width="6.42578125" style="189" customWidth="1"/>
    <col min="15620" max="15620" width="11.7109375" style="189" customWidth="1"/>
    <col min="15621" max="15621" width="13.85546875" style="189" customWidth="1"/>
    <col min="15622" max="15622" width="13.140625" style="189" customWidth="1"/>
    <col min="15623" max="15872" width="9.140625" style="189"/>
    <col min="15873" max="15873" width="5.28515625" style="189" customWidth="1"/>
    <col min="15874" max="15874" width="45.7109375" style="189" customWidth="1"/>
    <col min="15875" max="15875" width="6.42578125" style="189" customWidth="1"/>
    <col min="15876" max="15876" width="11.7109375" style="189" customWidth="1"/>
    <col min="15877" max="15877" width="13.85546875" style="189" customWidth="1"/>
    <col min="15878" max="15878" width="13.140625" style="189" customWidth="1"/>
    <col min="15879" max="16128" width="9.140625" style="189"/>
    <col min="16129" max="16129" width="5.28515625" style="189" customWidth="1"/>
    <col min="16130" max="16130" width="45.7109375" style="189" customWidth="1"/>
    <col min="16131" max="16131" width="6.42578125" style="189" customWidth="1"/>
    <col min="16132" max="16132" width="11.7109375" style="189" customWidth="1"/>
    <col min="16133" max="16133" width="13.85546875" style="189" customWidth="1"/>
    <col min="16134" max="16134" width="13.140625" style="189" customWidth="1"/>
    <col min="16135" max="16384" width="9.140625" style="189"/>
  </cols>
  <sheetData>
    <row r="2" spans="1:9" ht="16.5">
      <c r="B2" s="1260" t="s">
        <v>1288</v>
      </c>
      <c r="C2" s="1261"/>
      <c r="D2" s="1261"/>
      <c r="H2" s="595" t="s">
        <v>1453</v>
      </c>
    </row>
    <row r="3" spans="1:9" ht="16.5">
      <c r="B3" s="391"/>
      <c r="H3" s="596" t="s">
        <v>1454</v>
      </c>
    </row>
    <row r="4" spans="1:9" ht="16.5">
      <c r="A4" s="394" t="s">
        <v>1127</v>
      </c>
      <c r="B4" s="395" t="s">
        <v>1128</v>
      </c>
      <c r="C4" s="396" t="s">
        <v>1129</v>
      </c>
      <c r="D4" s="425" t="s">
        <v>1130</v>
      </c>
      <c r="E4" s="458" t="s">
        <v>1131</v>
      </c>
      <c r="F4" s="463" t="s">
        <v>1132</v>
      </c>
      <c r="H4" s="529" t="s">
        <v>1455</v>
      </c>
    </row>
    <row r="5" spans="1:9" ht="16.5">
      <c r="A5" s="399"/>
      <c r="B5" s="400"/>
      <c r="E5" s="459"/>
      <c r="F5" s="464"/>
      <c r="H5" s="597" t="s">
        <v>309</v>
      </c>
    </row>
    <row r="6" spans="1:9" ht="16.5">
      <c r="A6" s="399"/>
      <c r="B6" s="420" t="s">
        <v>1147</v>
      </c>
      <c r="E6" s="459"/>
      <c r="F6" s="464"/>
      <c r="H6" s="531" t="s">
        <v>1376</v>
      </c>
      <c r="I6" s="728">
        <f>SUM(F11+F60+F95+F103+F104+F105+F106+F107+F108+F110+F113+F114+F115+F116+F117+F120+F121+F122+F123+F124+F125+F127+F130+F131+F132+F133+F134+F135+F137+F138+F139+F140+F141+F142+F143+F144+F147+F148+F150+F152+F154+F156+F158+F160+F162+F164+F166)</f>
        <v>0</v>
      </c>
    </row>
    <row r="7" spans="1:9" ht="75">
      <c r="A7" s="399"/>
      <c r="B7" s="402" t="s">
        <v>1167</v>
      </c>
      <c r="E7" s="459"/>
      <c r="F7" s="464"/>
      <c r="H7" s="531"/>
      <c r="I7" s="728"/>
    </row>
    <row r="8" spans="1:9" ht="60">
      <c r="A8" s="399"/>
      <c r="B8" s="402" t="s">
        <v>1168</v>
      </c>
      <c r="E8" s="459"/>
      <c r="F8" s="464"/>
      <c r="H8" s="531"/>
      <c r="I8" s="728"/>
    </row>
    <row r="9" spans="1:9" ht="60">
      <c r="A9" s="399"/>
      <c r="B9" s="402" t="s">
        <v>1340</v>
      </c>
      <c r="E9" s="459"/>
      <c r="F9" s="464"/>
      <c r="H9" s="598" t="s">
        <v>1456</v>
      </c>
    </row>
    <row r="10" spans="1:9" ht="16.5">
      <c r="A10" s="422"/>
      <c r="B10" s="404"/>
      <c r="D10" s="438"/>
      <c r="E10" s="459"/>
      <c r="F10" s="459"/>
      <c r="H10" s="599" t="s">
        <v>1457</v>
      </c>
    </row>
    <row r="11" spans="1:9" ht="180">
      <c r="A11" s="732">
        <v>1</v>
      </c>
      <c r="B11" s="733" t="s">
        <v>1985</v>
      </c>
      <c r="C11" s="962" t="s">
        <v>113</v>
      </c>
      <c r="D11" s="734">
        <v>1</v>
      </c>
      <c r="E11" s="1143">
        <v>0</v>
      </c>
      <c r="F11" s="1143">
        <f>D11*E11</f>
        <v>0</v>
      </c>
      <c r="H11" s="600" t="s">
        <v>1458</v>
      </c>
    </row>
    <row r="12" spans="1:9" ht="75">
      <c r="A12" s="732"/>
      <c r="B12" s="733" t="s">
        <v>1986</v>
      </c>
      <c r="C12" s="962"/>
      <c r="D12" s="734"/>
      <c r="E12" s="1143"/>
      <c r="F12" s="1144"/>
      <c r="H12" s="533" t="s">
        <v>1459</v>
      </c>
    </row>
    <row r="13" spans="1:9" s="432" customFormat="1" ht="30">
      <c r="A13" s="732"/>
      <c r="B13" s="733" t="s">
        <v>1987</v>
      </c>
      <c r="C13" s="962"/>
      <c r="D13" s="734"/>
      <c r="E13" s="1143"/>
      <c r="F13" s="1144"/>
      <c r="H13" s="714" t="s">
        <v>1460</v>
      </c>
    </row>
    <row r="14" spans="1:9" ht="30">
      <c r="A14" s="732"/>
      <c r="B14" s="733" t="s">
        <v>1988</v>
      </c>
      <c r="C14" s="962"/>
      <c r="D14" s="734"/>
      <c r="E14" s="1143"/>
      <c r="F14" s="1144"/>
    </row>
    <row r="15" spans="1:9" ht="30">
      <c r="A15" s="732"/>
      <c r="B15" s="733" t="s">
        <v>1989</v>
      </c>
      <c r="C15" s="962"/>
      <c r="D15" s="734"/>
      <c r="E15" s="1143"/>
      <c r="F15" s="1144"/>
    </row>
    <row r="16" spans="1:9" s="432" customFormat="1">
      <c r="A16" s="732"/>
      <c r="B16" s="733" t="s">
        <v>1990</v>
      </c>
      <c r="C16" s="962"/>
      <c r="D16" s="734"/>
      <c r="E16" s="1143"/>
      <c r="F16" s="1144"/>
    </row>
    <row r="17" spans="1:6" ht="45">
      <c r="A17" s="732"/>
      <c r="B17" s="733" t="s">
        <v>1991</v>
      </c>
      <c r="C17" s="962"/>
      <c r="D17" s="734"/>
      <c r="E17" s="1143"/>
      <c r="F17" s="1144"/>
    </row>
    <row r="18" spans="1:6" ht="60">
      <c r="A18" s="732"/>
      <c r="B18" s="733" t="s">
        <v>1992</v>
      </c>
      <c r="C18" s="962"/>
      <c r="D18" s="734"/>
      <c r="E18" s="1143"/>
      <c r="F18" s="1144"/>
    </row>
    <row r="19" spans="1:6">
      <c r="A19" s="732"/>
      <c r="B19" s="733" t="s">
        <v>1993</v>
      </c>
      <c r="C19" s="962"/>
      <c r="D19" s="734"/>
      <c r="E19" s="1143"/>
      <c r="F19" s="1144"/>
    </row>
    <row r="20" spans="1:6" ht="45">
      <c r="A20" s="732"/>
      <c r="B20" s="733" t="s">
        <v>1994</v>
      </c>
      <c r="C20" s="962"/>
      <c r="D20" s="734"/>
      <c r="E20" s="1143"/>
      <c r="F20" s="1144"/>
    </row>
    <row r="21" spans="1:6">
      <c r="A21" s="732"/>
      <c r="B21" s="733" t="s">
        <v>1995</v>
      </c>
      <c r="C21" s="962"/>
      <c r="D21" s="734"/>
      <c r="E21" s="1143"/>
      <c r="F21" s="1144"/>
    </row>
    <row r="22" spans="1:6" ht="30">
      <c r="A22" s="732"/>
      <c r="B22" s="733" t="s">
        <v>1996</v>
      </c>
      <c r="C22" s="962"/>
      <c r="D22" s="734"/>
      <c r="E22" s="1143"/>
      <c r="F22" s="1144"/>
    </row>
    <row r="23" spans="1:6" s="432" customFormat="1" ht="60">
      <c r="A23" s="732"/>
      <c r="B23" s="733" t="s">
        <v>1997</v>
      </c>
      <c r="C23" s="962"/>
      <c r="D23" s="734"/>
      <c r="E23" s="1143"/>
      <c r="F23" s="1144"/>
    </row>
    <row r="24" spans="1:6">
      <c r="A24" s="732"/>
      <c r="B24" s="733" t="s">
        <v>1998</v>
      </c>
      <c r="C24" s="962"/>
      <c r="D24" s="734"/>
      <c r="E24" s="1143"/>
      <c r="F24" s="1144"/>
    </row>
    <row r="25" spans="1:6" ht="105">
      <c r="A25" s="732"/>
      <c r="B25" s="733" t="s">
        <v>1999</v>
      </c>
      <c r="C25" s="962"/>
      <c r="D25" s="734"/>
      <c r="E25" s="1143"/>
      <c r="F25" s="1144"/>
    </row>
    <row r="26" spans="1:6" ht="45">
      <c r="A26" s="732"/>
      <c r="B26" s="733" t="s">
        <v>2000</v>
      </c>
      <c r="C26" s="962"/>
      <c r="D26" s="734"/>
      <c r="E26" s="1143"/>
      <c r="F26" s="1144"/>
    </row>
    <row r="27" spans="1:6" ht="30">
      <c r="A27" s="732"/>
      <c r="B27" s="733" t="s">
        <v>2001</v>
      </c>
      <c r="C27" s="962"/>
      <c r="D27" s="734"/>
      <c r="E27" s="1143"/>
      <c r="F27" s="1144"/>
    </row>
    <row r="28" spans="1:6">
      <c r="A28" s="732"/>
      <c r="B28" s="733" t="s">
        <v>2002</v>
      </c>
      <c r="C28" s="962"/>
      <c r="D28" s="734"/>
      <c r="E28" s="1143"/>
      <c r="F28" s="1144"/>
    </row>
    <row r="29" spans="1:6" ht="135">
      <c r="A29" s="732"/>
      <c r="B29" s="733" t="s">
        <v>2003</v>
      </c>
      <c r="C29" s="962"/>
      <c r="D29" s="734"/>
      <c r="E29" s="1143"/>
      <c r="F29" s="1144"/>
    </row>
    <row r="30" spans="1:6">
      <c r="A30" s="732"/>
      <c r="B30" s="733" t="s">
        <v>2004</v>
      </c>
      <c r="C30" s="962"/>
      <c r="D30" s="734"/>
      <c r="E30" s="1143"/>
      <c r="F30" s="1144"/>
    </row>
    <row r="31" spans="1:6" s="432" customFormat="1">
      <c r="A31" s="732"/>
      <c r="B31" s="733" t="s">
        <v>2005</v>
      </c>
      <c r="C31" s="962"/>
      <c r="D31" s="734"/>
      <c r="E31" s="1143"/>
      <c r="F31" s="1144"/>
    </row>
    <row r="32" spans="1:6" ht="17.25" customHeight="1">
      <c r="A32" s="732"/>
      <c r="B32" s="733" t="s">
        <v>2006</v>
      </c>
      <c r="C32" s="962"/>
      <c r="D32" s="734"/>
      <c r="E32" s="1143"/>
      <c r="F32" s="1144"/>
    </row>
    <row r="33" spans="1:6" s="432" customFormat="1">
      <c r="A33" s="732"/>
      <c r="B33" s="733" t="s">
        <v>2007</v>
      </c>
      <c r="C33" s="962"/>
      <c r="D33" s="734"/>
      <c r="E33" s="1143"/>
      <c r="F33" s="1144"/>
    </row>
    <row r="34" spans="1:6">
      <c r="A34" s="732"/>
      <c r="B34" s="966" t="s">
        <v>2008</v>
      </c>
      <c r="C34" s="962"/>
      <c r="D34" s="734"/>
      <c r="E34" s="1143"/>
      <c r="F34" s="1144"/>
    </row>
    <row r="35" spans="1:6" s="432" customFormat="1">
      <c r="A35" s="732"/>
      <c r="B35" s="966" t="s">
        <v>2009</v>
      </c>
      <c r="C35" s="962"/>
      <c r="D35" s="734"/>
      <c r="E35" s="1143"/>
      <c r="F35" s="1144"/>
    </row>
    <row r="36" spans="1:6">
      <c r="A36" s="732"/>
      <c r="B36" s="966" t="s">
        <v>2010</v>
      </c>
      <c r="C36" s="962"/>
      <c r="D36" s="734"/>
      <c r="E36" s="1143"/>
      <c r="F36" s="1144"/>
    </row>
    <row r="37" spans="1:6">
      <c r="A37" s="732"/>
      <c r="B37" s="966" t="s">
        <v>2007</v>
      </c>
      <c r="C37" s="962"/>
      <c r="D37" s="734"/>
      <c r="E37" s="1143"/>
      <c r="F37" s="1144"/>
    </row>
    <row r="38" spans="1:6">
      <c r="A38" s="732"/>
      <c r="B38" s="966" t="s">
        <v>2008</v>
      </c>
      <c r="C38" s="962"/>
      <c r="D38" s="734"/>
      <c r="E38" s="1143"/>
      <c r="F38" s="1144"/>
    </row>
    <row r="39" spans="1:6">
      <c r="A39" s="732"/>
      <c r="B39" s="966" t="s">
        <v>2011</v>
      </c>
      <c r="C39" s="962"/>
      <c r="D39" s="734"/>
      <c r="E39" s="1143"/>
      <c r="F39" s="1144"/>
    </row>
    <row r="40" spans="1:6">
      <c r="A40" s="732"/>
      <c r="B40" s="966" t="s">
        <v>2012</v>
      </c>
      <c r="C40" s="962"/>
      <c r="D40" s="734"/>
      <c r="E40" s="1143"/>
      <c r="F40" s="1144"/>
    </row>
    <row r="41" spans="1:6">
      <c r="A41" s="732"/>
      <c r="B41" s="966" t="s">
        <v>2013</v>
      </c>
      <c r="C41" s="962"/>
      <c r="D41" s="734"/>
      <c r="E41" s="1143"/>
      <c r="F41" s="1144"/>
    </row>
    <row r="42" spans="1:6" s="432" customFormat="1" ht="30">
      <c r="A42" s="732"/>
      <c r="B42" s="966" t="s">
        <v>2014</v>
      </c>
      <c r="C42" s="962"/>
      <c r="D42" s="734"/>
      <c r="E42" s="1143"/>
      <c r="F42" s="1144"/>
    </row>
    <row r="43" spans="1:6" ht="30">
      <c r="A43" s="732"/>
      <c r="B43" s="966" t="s">
        <v>2015</v>
      </c>
      <c r="C43" s="962"/>
      <c r="D43" s="734"/>
      <c r="E43" s="1143"/>
      <c r="F43" s="1144"/>
    </row>
    <row r="44" spans="1:6" ht="30">
      <c r="A44" s="732"/>
      <c r="B44" s="966" t="s">
        <v>2016</v>
      </c>
      <c r="C44" s="962"/>
      <c r="D44" s="734"/>
      <c r="E44" s="1143"/>
      <c r="F44" s="1144"/>
    </row>
    <row r="45" spans="1:6" ht="45">
      <c r="A45" s="732"/>
      <c r="B45" s="966" t="s">
        <v>2017</v>
      </c>
      <c r="C45" s="962"/>
      <c r="D45" s="734"/>
      <c r="E45" s="1143"/>
      <c r="F45" s="1144"/>
    </row>
    <row r="46" spans="1:6" ht="30">
      <c r="A46" s="732"/>
      <c r="B46" s="966" t="s">
        <v>2018</v>
      </c>
      <c r="C46" s="962"/>
      <c r="D46" s="734"/>
      <c r="E46" s="1143"/>
      <c r="F46" s="1144"/>
    </row>
    <row r="47" spans="1:6">
      <c r="A47" s="732"/>
      <c r="B47" s="967" t="s">
        <v>2019</v>
      </c>
      <c r="C47" s="962"/>
      <c r="D47" s="734"/>
      <c r="E47" s="1143"/>
      <c r="F47" s="1144"/>
    </row>
    <row r="48" spans="1:6">
      <c r="A48" s="732"/>
      <c r="B48" s="967" t="s">
        <v>2020</v>
      </c>
      <c r="C48" s="962"/>
      <c r="D48" s="734"/>
      <c r="E48" s="1143"/>
      <c r="F48" s="1144"/>
    </row>
    <row r="49" spans="1:6">
      <c r="A49" s="732"/>
      <c r="B49" s="967" t="s">
        <v>2021</v>
      </c>
      <c r="C49" s="962"/>
      <c r="D49" s="734"/>
      <c r="E49" s="1143"/>
      <c r="F49" s="1144"/>
    </row>
    <row r="50" spans="1:6" s="432" customFormat="1" ht="30">
      <c r="A50" s="732"/>
      <c r="B50" s="967" t="s">
        <v>2022</v>
      </c>
      <c r="C50" s="962"/>
      <c r="D50" s="734"/>
      <c r="E50" s="1143"/>
      <c r="F50" s="1144"/>
    </row>
    <row r="51" spans="1:6">
      <c r="A51" s="732"/>
      <c r="B51" s="967" t="s">
        <v>2023</v>
      </c>
      <c r="C51" s="962"/>
      <c r="D51" s="734"/>
      <c r="E51" s="1143"/>
      <c r="F51" s="1144"/>
    </row>
    <row r="52" spans="1:6" s="432" customFormat="1" ht="30">
      <c r="A52" s="732"/>
      <c r="B52" s="967" t="s">
        <v>2024</v>
      </c>
      <c r="C52" s="962"/>
      <c r="D52" s="734"/>
      <c r="E52" s="1143"/>
      <c r="F52" s="1144"/>
    </row>
    <row r="53" spans="1:6" ht="30">
      <c r="A53" s="732"/>
      <c r="B53" s="967" t="s">
        <v>2025</v>
      </c>
      <c r="C53" s="962"/>
      <c r="D53" s="734"/>
      <c r="E53" s="1143"/>
      <c r="F53" s="1144"/>
    </row>
    <row r="54" spans="1:6">
      <c r="A54" s="732"/>
      <c r="B54" s="967" t="s">
        <v>2026</v>
      </c>
      <c r="C54" s="962"/>
      <c r="D54" s="734"/>
      <c r="E54" s="1143"/>
      <c r="F54" s="1144"/>
    </row>
    <row r="55" spans="1:6">
      <c r="A55" s="732"/>
      <c r="B55" s="967" t="s">
        <v>2027</v>
      </c>
      <c r="C55" s="962"/>
      <c r="D55" s="734"/>
      <c r="E55" s="1143"/>
      <c r="F55" s="1144"/>
    </row>
    <row r="56" spans="1:6" ht="60">
      <c r="A56" s="732"/>
      <c r="B56" s="967" t="s">
        <v>2028</v>
      </c>
      <c r="C56" s="962"/>
      <c r="D56" s="734"/>
      <c r="E56" s="1143"/>
      <c r="F56" s="1144"/>
    </row>
    <row r="57" spans="1:6" ht="30">
      <c r="A57" s="732"/>
      <c r="B57" s="968" t="s">
        <v>2029</v>
      </c>
      <c r="C57" s="962"/>
      <c r="D57" s="734"/>
      <c r="E57" s="1143"/>
      <c r="F57" s="1144"/>
    </row>
    <row r="58" spans="1:6" ht="30">
      <c r="A58" s="732"/>
      <c r="B58" s="968" t="s">
        <v>2030</v>
      </c>
      <c r="C58" s="962"/>
      <c r="D58" s="734"/>
      <c r="E58" s="1143"/>
      <c r="F58" s="1144"/>
    </row>
    <row r="59" spans="1:6" ht="12.75">
      <c r="A59" s="429"/>
      <c r="B59" s="450"/>
      <c r="C59" s="960"/>
      <c r="D59" s="451"/>
      <c r="E59" s="1145"/>
      <c r="F59" s="1146"/>
    </row>
    <row r="60" spans="1:6" s="432" customFormat="1" ht="105">
      <c r="A60" s="732">
        <v>2</v>
      </c>
      <c r="B60" s="733" t="s">
        <v>2031</v>
      </c>
      <c r="C60" s="962" t="s">
        <v>113</v>
      </c>
      <c r="D60" s="734">
        <v>1</v>
      </c>
      <c r="E60" s="1143">
        <v>0</v>
      </c>
      <c r="F60" s="1144">
        <f>D60*E60</f>
        <v>0</v>
      </c>
    </row>
    <row r="61" spans="1:6" ht="45">
      <c r="A61" s="732"/>
      <c r="B61" s="733" t="s">
        <v>2032</v>
      </c>
      <c r="C61" s="962"/>
      <c r="D61" s="734"/>
      <c r="E61" s="1143"/>
      <c r="F61" s="1144"/>
    </row>
    <row r="62" spans="1:6" ht="45">
      <c r="A62" s="732"/>
      <c r="B62" s="733" t="s">
        <v>2033</v>
      </c>
      <c r="C62" s="962"/>
      <c r="D62" s="734"/>
      <c r="E62" s="1143"/>
      <c r="F62" s="1144"/>
    </row>
    <row r="63" spans="1:6">
      <c r="A63" s="732"/>
      <c r="B63" s="733" t="s">
        <v>2034</v>
      </c>
      <c r="C63" s="962"/>
      <c r="D63" s="734"/>
      <c r="E63" s="1143"/>
      <c r="F63" s="1144"/>
    </row>
    <row r="64" spans="1:6">
      <c r="A64" s="732"/>
      <c r="B64" s="733" t="s">
        <v>2035</v>
      </c>
      <c r="C64" s="962"/>
      <c r="D64" s="734"/>
      <c r="E64" s="1143"/>
      <c r="F64" s="1144"/>
    </row>
    <row r="65" spans="1:6" ht="30">
      <c r="A65" s="732"/>
      <c r="B65" s="733" t="s">
        <v>2036</v>
      </c>
      <c r="C65" s="962"/>
      <c r="D65" s="734"/>
      <c r="E65" s="1143"/>
      <c r="F65" s="1144"/>
    </row>
    <row r="66" spans="1:6" ht="30">
      <c r="A66" s="732"/>
      <c r="B66" s="733" t="s">
        <v>2037</v>
      </c>
      <c r="C66" s="962"/>
      <c r="D66" s="734"/>
      <c r="E66" s="1143"/>
      <c r="F66" s="1144"/>
    </row>
    <row r="67" spans="1:6">
      <c r="A67" s="732"/>
      <c r="B67" s="733" t="s">
        <v>2038</v>
      </c>
      <c r="C67" s="962"/>
      <c r="D67" s="734"/>
      <c r="E67" s="1143"/>
      <c r="F67" s="1144"/>
    </row>
    <row r="68" spans="1:6" ht="30">
      <c r="A68" s="732"/>
      <c r="B68" s="733" t="s">
        <v>2039</v>
      </c>
      <c r="C68" s="962"/>
      <c r="D68" s="734"/>
      <c r="E68" s="1143"/>
      <c r="F68" s="1144"/>
    </row>
    <row r="69" spans="1:6" s="432" customFormat="1">
      <c r="A69" s="732"/>
      <c r="B69" s="733" t="s">
        <v>2040</v>
      </c>
      <c r="C69" s="962"/>
      <c r="D69" s="734"/>
      <c r="E69" s="1143"/>
      <c r="F69" s="1144"/>
    </row>
    <row r="70" spans="1:6">
      <c r="A70" s="732"/>
      <c r="B70" s="733" t="s">
        <v>2041</v>
      </c>
      <c r="C70" s="962"/>
      <c r="D70" s="734"/>
      <c r="E70" s="1143"/>
      <c r="F70" s="1144"/>
    </row>
    <row r="71" spans="1:6">
      <c r="A71" s="732"/>
      <c r="B71" s="733" t="s">
        <v>2042</v>
      </c>
      <c r="C71" s="962"/>
      <c r="D71" s="734"/>
      <c r="E71" s="1143"/>
      <c r="F71" s="1144"/>
    </row>
    <row r="72" spans="1:6">
      <c r="A72" s="732"/>
      <c r="B72" s="733" t="s">
        <v>2043</v>
      </c>
      <c r="C72" s="962"/>
      <c r="D72" s="734"/>
      <c r="E72" s="1143"/>
      <c r="F72" s="1144"/>
    </row>
    <row r="73" spans="1:6" s="432" customFormat="1">
      <c r="A73" s="732"/>
      <c r="B73" s="733" t="s">
        <v>2044</v>
      </c>
      <c r="C73" s="962"/>
      <c r="D73" s="734"/>
      <c r="E73" s="1143"/>
      <c r="F73" s="1144"/>
    </row>
    <row r="74" spans="1:6">
      <c r="A74" s="732"/>
      <c r="B74" s="733" t="s">
        <v>2041</v>
      </c>
      <c r="C74" s="962"/>
      <c r="D74" s="734"/>
      <c r="E74" s="1143"/>
      <c r="F74" s="1144"/>
    </row>
    <row r="75" spans="1:6" s="432" customFormat="1">
      <c r="A75" s="732"/>
      <c r="B75" s="733" t="s">
        <v>2045</v>
      </c>
      <c r="C75" s="962"/>
      <c r="D75" s="734"/>
      <c r="E75" s="1143"/>
      <c r="F75" s="1144"/>
    </row>
    <row r="76" spans="1:6">
      <c r="A76" s="732"/>
      <c r="B76" s="733" t="s">
        <v>2043</v>
      </c>
      <c r="C76" s="962"/>
      <c r="D76" s="734"/>
      <c r="E76" s="1143"/>
      <c r="F76" s="1144"/>
    </row>
    <row r="77" spans="1:6" s="432" customFormat="1">
      <c r="A77" s="732"/>
      <c r="B77" s="733" t="s">
        <v>2046</v>
      </c>
      <c r="C77" s="962"/>
      <c r="D77" s="734"/>
      <c r="E77" s="1143"/>
      <c r="F77" s="1144"/>
    </row>
    <row r="78" spans="1:6" ht="90">
      <c r="A78" s="732"/>
      <c r="B78" s="733" t="s">
        <v>2047</v>
      </c>
      <c r="C78" s="962"/>
      <c r="D78" s="734"/>
      <c r="E78" s="1143"/>
      <c r="F78" s="1144"/>
    </row>
    <row r="79" spans="1:6" s="432" customFormat="1">
      <c r="A79" s="732"/>
      <c r="B79" s="733" t="s">
        <v>2048</v>
      </c>
      <c r="C79" s="962"/>
      <c r="D79" s="734"/>
      <c r="E79" s="1143"/>
      <c r="F79" s="1144"/>
    </row>
    <row r="80" spans="1:6">
      <c r="A80" s="732"/>
      <c r="B80" s="733" t="s">
        <v>2049</v>
      </c>
      <c r="C80" s="962"/>
      <c r="D80" s="734"/>
      <c r="E80" s="1143"/>
      <c r="F80" s="1144"/>
    </row>
    <row r="81" spans="1:6" s="432" customFormat="1">
      <c r="A81" s="732"/>
      <c r="B81" s="733" t="s">
        <v>2050</v>
      </c>
      <c r="C81" s="962"/>
      <c r="D81" s="734"/>
      <c r="E81" s="1143"/>
      <c r="F81" s="1144"/>
    </row>
    <row r="82" spans="1:6">
      <c r="A82" s="732"/>
      <c r="B82" s="733" t="s">
        <v>2051</v>
      </c>
      <c r="C82" s="962"/>
      <c r="D82" s="734"/>
      <c r="E82" s="1143"/>
      <c r="F82" s="1144"/>
    </row>
    <row r="83" spans="1:6" s="432" customFormat="1" ht="30">
      <c r="A83" s="732"/>
      <c r="B83" s="733" t="s">
        <v>2052</v>
      </c>
      <c r="C83" s="962"/>
      <c r="D83" s="734"/>
      <c r="E83" s="1143"/>
      <c r="F83" s="1144"/>
    </row>
    <row r="84" spans="1:6" ht="60">
      <c r="A84" s="732"/>
      <c r="B84" s="733" t="s">
        <v>2053</v>
      </c>
      <c r="C84" s="962"/>
      <c r="D84" s="734"/>
      <c r="E84" s="1143"/>
      <c r="F84" s="1144"/>
    </row>
    <row r="85" spans="1:6" s="432" customFormat="1" ht="45">
      <c r="A85" s="732"/>
      <c r="B85" s="733" t="s">
        <v>2054</v>
      </c>
      <c r="C85" s="962"/>
      <c r="D85" s="734"/>
      <c r="E85" s="1143"/>
      <c r="F85" s="1144"/>
    </row>
    <row r="86" spans="1:6" ht="30">
      <c r="A86" s="732"/>
      <c r="B86" s="733" t="s">
        <v>2055</v>
      </c>
      <c r="C86" s="962"/>
      <c r="D86" s="734"/>
      <c r="E86" s="1143"/>
      <c r="F86" s="1144"/>
    </row>
    <row r="87" spans="1:6" s="432" customFormat="1" ht="30">
      <c r="A87" s="732"/>
      <c r="B87" s="733" t="s">
        <v>2056</v>
      </c>
      <c r="C87" s="962"/>
      <c r="D87" s="734"/>
      <c r="E87" s="1143"/>
      <c r="F87" s="1144"/>
    </row>
    <row r="88" spans="1:6" ht="150">
      <c r="A88" s="732"/>
      <c r="B88" s="733" t="s">
        <v>2057</v>
      </c>
      <c r="C88" s="962"/>
      <c r="D88" s="734"/>
      <c r="E88" s="1143"/>
      <c r="F88" s="1144"/>
    </row>
    <row r="89" spans="1:6" s="432" customFormat="1">
      <c r="A89" s="732"/>
      <c r="B89" s="733" t="s">
        <v>2058</v>
      </c>
      <c r="C89" s="962"/>
      <c r="D89" s="734"/>
      <c r="E89" s="1143"/>
      <c r="F89" s="1144"/>
    </row>
    <row r="90" spans="1:6" ht="30">
      <c r="A90" s="732"/>
      <c r="B90" s="733" t="s">
        <v>2059</v>
      </c>
      <c r="C90" s="962"/>
      <c r="D90" s="734"/>
      <c r="E90" s="1143"/>
      <c r="F90" s="1144"/>
    </row>
    <row r="91" spans="1:6">
      <c r="A91" s="732"/>
      <c r="B91" s="733" t="s">
        <v>2027</v>
      </c>
      <c r="C91" s="962"/>
      <c r="D91" s="734"/>
      <c r="E91" s="1143"/>
      <c r="F91" s="1144"/>
    </row>
    <row r="92" spans="1:6" ht="30">
      <c r="A92" s="732"/>
      <c r="B92" s="733" t="s">
        <v>2060</v>
      </c>
      <c r="C92" s="962"/>
      <c r="D92" s="734"/>
      <c r="E92" s="1143"/>
      <c r="F92" s="1144"/>
    </row>
    <row r="93" spans="1:6" ht="45">
      <c r="A93" s="732"/>
      <c r="B93" s="733" t="s">
        <v>2061</v>
      </c>
      <c r="C93" s="962"/>
      <c r="D93" s="734"/>
      <c r="E93" s="1143"/>
      <c r="F93" s="1144"/>
    </row>
    <row r="94" spans="1:6" ht="12.75">
      <c r="A94" s="429"/>
      <c r="B94" s="450"/>
      <c r="C94" s="960"/>
      <c r="D94" s="451"/>
      <c r="E94" s="1145"/>
      <c r="F94" s="1146"/>
    </row>
    <row r="95" spans="1:6" ht="210">
      <c r="A95" s="732">
        <v>3</v>
      </c>
      <c r="B95" s="733" t="s">
        <v>1289</v>
      </c>
      <c r="C95" s="962" t="s">
        <v>172</v>
      </c>
      <c r="D95" s="734">
        <v>11200</v>
      </c>
      <c r="E95" s="1143">
        <v>0</v>
      </c>
      <c r="F95" s="1143">
        <f>D95*E95</f>
        <v>0</v>
      </c>
    </row>
    <row r="96" spans="1:6" ht="45">
      <c r="A96" s="732"/>
      <c r="B96" s="733" t="s">
        <v>1290</v>
      </c>
      <c r="C96" s="962"/>
      <c r="D96" s="734"/>
      <c r="E96" s="1143"/>
      <c r="F96" s="1143"/>
    </row>
    <row r="97" spans="1:6">
      <c r="A97" s="732"/>
      <c r="B97" s="735" t="s">
        <v>1291</v>
      </c>
      <c r="C97" s="962"/>
      <c r="D97" s="734"/>
      <c r="E97" s="1143"/>
      <c r="F97" s="1143"/>
    </row>
    <row r="98" spans="1:6">
      <c r="A98" s="732"/>
      <c r="B98" s="735" t="s">
        <v>1292</v>
      </c>
      <c r="C98" s="962"/>
      <c r="D98" s="734"/>
      <c r="E98" s="1143"/>
      <c r="F98" s="1143"/>
    </row>
    <row r="99" spans="1:6">
      <c r="A99" s="732"/>
      <c r="B99" s="735" t="s">
        <v>1293</v>
      </c>
      <c r="C99" s="962"/>
      <c r="D99" s="734"/>
      <c r="E99" s="1143"/>
      <c r="F99" s="1143"/>
    </row>
    <row r="100" spans="1:6" ht="240">
      <c r="A100" s="732"/>
      <c r="B100" s="733" t="s">
        <v>1294</v>
      </c>
      <c r="C100" s="962"/>
      <c r="D100" s="734"/>
      <c r="E100" s="1143"/>
      <c r="F100" s="1143"/>
    </row>
    <row r="101" spans="1:6" ht="12.75">
      <c r="A101" s="429"/>
      <c r="B101" s="450"/>
      <c r="C101" s="960"/>
      <c r="D101" s="451"/>
      <c r="E101" s="1145"/>
      <c r="F101" s="1146"/>
    </row>
    <row r="102" spans="1:6" ht="135">
      <c r="A102" s="732">
        <v>4</v>
      </c>
      <c r="B102" s="733" t="s">
        <v>1295</v>
      </c>
      <c r="C102" s="736"/>
      <c r="D102" s="734"/>
      <c r="E102" s="1147"/>
      <c r="F102" s="1148"/>
    </row>
    <row r="103" spans="1:6">
      <c r="A103" s="732"/>
      <c r="B103" s="735" t="s">
        <v>1296</v>
      </c>
      <c r="C103" s="962" t="s">
        <v>895</v>
      </c>
      <c r="D103" s="737">
        <v>16</v>
      </c>
      <c r="E103" s="1149">
        <v>0</v>
      </c>
      <c r="F103" s="1150">
        <f t="shared" ref="F103:F108" si="0">D103*E103</f>
        <v>0</v>
      </c>
    </row>
    <row r="104" spans="1:6">
      <c r="A104" s="732"/>
      <c r="B104" s="735" t="s">
        <v>1229</v>
      </c>
      <c r="C104" s="962" t="s">
        <v>895</v>
      </c>
      <c r="D104" s="737">
        <v>15</v>
      </c>
      <c r="E104" s="1149">
        <v>0</v>
      </c>
      <c r="F104" s="1150">
        <f t="shared" si="0"/>
        <v>0</v>
      </c>
    </row>
    <row r="105" spans="1:6">
      <c r="A105" s="732"/>
      <c r="B105" s="735" t="s">
        <v>1297</v>
      </c>
      <c r="C105" s="962" t="s">
        <v>895</v>
      </c>
      <c r="D105" s="737">
        <v>393</v>
      </c>
      <c r="E105" s="1149">
        <v>0</v>
      </c>
      <c r="F105" s="1150">
        <f t="shared" si="0"/>
        <v>0</v>
      </c>
    </row>
    <row r="106" spans="1:6">
      <c r="A106" s="732"/>
      <c r="B106" s="735" t="s">
        <v>1298</v>
      </c>
      <c r="C106" s="962" t="s">
        <v>895</v>
      </c>
      <c r="D106" s="737">
        <v>326</v>
      </c>
      <c r="E106" s="1149">
        <v>0</v>
      </c>
      <c r="F106" s="1150">
        <f t="shared" si="0"/>
        <v>0</v>
      </c>
    </row>
    <row r="107" spans="1:6">
      <c r="A107" s="732"/>
      <c r="B107" s="735" t="s">
        <v>1299</v>
      </c>
      <c r="C107" s="962" t="s">
        <v>895</v>
      </c>
      <c r="D107" s="737">
        <v>12</v>
      </c>
      <c r="E107" s="1149">
        <v>0</v>
      </c>
      <c r="F107" s="1150">
        <f t="shared" si="0"/>
        <v>0</v>
      </c>
    </row>
    <row r="108" spans="1:6">
      <c r="A108" s="732"/>
      <c r="B108" s="735" t="s">
        <v>1300</v>
      </c>
      <c r="C108" s="962" t="s">
        <v>895</v>
      </c>
      <c r="D108" s="737">
        <v>10</v>
      </c>
      <c r="E108" s="1149">
        <v>0</v>
      </c>
      <c r="F108" s="1150">
        <f t="shared" si="0"/>
        <v>0</v>
      </c>
    </row>
    <row r="109" spans="1:6" ht="12.75">
      <c r="A109" s="429"/>
      <c r="B109" s="450"/>
      <c r="C109" s="960"/>
      <c r="D109" s="451"/>
      <c r="E109" s="1145"/>
      <c r="F109" s="1146"/>
    </row>
    <row r="110" spans="1:6" ht="120">
      <c r="A110" s="732">
        <v>5</v>
      </c>
      <c r="B110" s="733" t="s">
        <v>1301</v>
      </c>
      <c r="C110" s="962" t="s">
        <v>101</v>
      </c>
      <c r="D110" s="737">
        <v>940</v>
      </c>
      <c r="E110" s="1149">
        <v>0</v>
      </c>
      <c r="F110" s="1143">
        <f>D110*E110</f>
        <v>0</v>
      </c>
    </row>
    <row r="111" spans="1:6" ht="12.75">
      <c r="A111" s="429"/>
      <c r="B111" s="450"/>
      <c r="C111" s="960"/>
      <c r="D111" s="451"/>
      <c r="E111" s="1145"/>
      <c r="F111" s="1146"/>
    </row>
    <row r="112" spans="1:6" ht="135">
      <c r="A112" s="732">
        <v>6</v>
      </c>
      <c r="B112" s="733" t="s">
        <v>1302</v>
      </c>
      <c r="C112" s="962"/>
      <c r="D112" s="734"/>
      <c r="E112" s="1143"/>
      <c r="F112" s="1144"/>
    </row>
    <row r="113" spans="1:6">
      <c r="A113" s="732"/>
      <c r="B113" s="963" t="s">
        <v>1303</v>
      </c>
      <c r="C113" s="962" t="s">
        <v>113</v>
      </c>
      <c r="D113" s="734">
        <v>4</v>
      </c>
      <c r="E113" s="1143">
        <v>0</v>
      </c>
      <c r="F113" s="1144">
        <f>D113*E113</f>
        <v>0</v>
      </c>
    </row>
    <row r="114" spans="1:6">
      <c r="A114" s="732"/>
      <c r="B114" s="963" t="s">
        <v>1304</v>
      </c>
      <c r="C114" s="962" t="s">
        <v>113</v>
      </c>
      <c r="D114" s="734">
        <v>68</v>
      </c>
      <c r="E114" s="1143">
        <v>0</v>
      </c>
      <c r="F114" s="1144">
        <f>D114*E114</f>
        <v>0</v>
      </c>
    </row>
    <row r="115" spans="1:6">
      <c r="A115" s="732"/>
      <c r="B115" s="963" t="s">
        <v>1305</v>
      </c>
      <c r="C115" s="962" t="s">
        <v>113</v>
      </c>
      <c r="D115" s="734">
        <v>48</v>
      </c>
      <c r="E115" s="1143">
        <v>0</v>
      </c>
      <c r="F115" s="1144">
        <f>D115*E115</f>
        <v>0</v>
      </c>
    </row>
    <row r="116" spans="1:6">
      <c r="A116" s="732"/>
      <c r="B116" s="963" t="s">
        <v>1306</v>
      </c>
      <c r="C116" s="962" t="s">
        <v>113</v>
      </c>
      <c r="D116" s="734">
        <v>8</v>
      </c>
      <c r="E116" s="1143">
        <v>0</v>
      </c>
      <c r="F116" s="1144">
        <f>D116*E116</f>
        <v>0</v>
      </c>
    </row>
    <row r="117" spans="1:6">
      <c r="A117" s="732"/>
      <c r="B117" s="963" t="s">
        <v>1307</v>
      </c>
      <c r="C117" s="962" t="s">
        <v>113</v>
      </c>
      <c r="D117" s="734">
        <v>10</v>
      </c>
      <c r="E117" s="1143">
        <v>0</v>
      </c>
      <c r="F117" s="1144">
        <f>D117*E117</f>
        <v>0</v>
      </c>
    </row>
    <row r="118" spans="1:6" ht="12.75">
      <c r="A118" s="429"/>
      <c r="B118" s="450"/>
      <c r="C118" s="960"/>
      <c r="D118" s="451"/>
      <c r="E118" s="1145"/>
      <c r="F118" s="1146"/>
    </row>
    <row r="119" spans="1:6" ht="165">
      <c r="A119" s="732">
        <v>7</v>
      </c>
      <c r="B119" s="733" t="s">
        <v>1308</v>
      </c>
      <c r="C119" s="962"/>
      <c r="D119" s="734"/>
      <c r="E119" s="1143"/>
      <c r="F119" s="1144"/>
    </row>
    <row r="120" spans="1:6">
      <c r="A120" s="732"/>
      <c r="B120" s="733" t="s">
        <v>1309</v>
      </c>
      <c r="C120" s="962" t="s">
        <v>113</v>
      </c>
      <c r="D120" s="734">
        <v>2</v>
      </c>
      <c r="E120" s="1143">
        <v>0</v>
      </c>
      <c r="F120" s="1144">
        <f t="shared" ref="F120:F125" si="1">D120*E120</f>
        <v>0</v>
      </c>
    </row>
    <row r="121" spans="1:6">
      <c r="A121" s="732"/>
      <c r="B121" s="733" t="s">
        <v>1310</v>
      </c>
      <c r="C121" s="962" t="s">
        <v>113</v>
      </c>
      <c r="D121" s="734">
        <v>2</v>
      </c>
      <c r="E121" s="1143">
        <v>0</v>
      </c>
      <c r="F121" s="1144">
        <f t="shared" si="1"/>
        <v>0</v>
      </c>
    </row>
    <row r="122" spans="1:6">
      <c r="A122" s="732"/>
      <c r="B122" s="963" t="s">
        <v>1311</v>
      </c>
      <c r="C122" s="962" t="s">
        <v>113</v>
      </c>
      <c r="D122" s="734">
        <v>1</v>
      </c>
      <c r="E122" s="1143">
        <v>0</v>
      </c>
      <c r="F122" s="1144">
        <f t="shared" si="1"/>
        <v>0</v>
      </c>
    </row>
    <row r="123" spans="1:6">
      <c r="A123" s="732"/>
      <c r="B123" s="963" t="s">
        <v>1312</v>
      </c>
      <c r="C123" s="962" t="s">
        <v>113</v>
      </c>
      <c r="D123" s="734">
        <v>1</v>
      </c>
      <c r="E123" s="1143">
        <v>0</v>
      </c>
      <c r="F123" s="1144">
        <f t="shared" si="1"/>
        <v>0</v>
      </c>
    </row>
    <row r="124" spans="1:6">
      <c r="A124" s="732"/>
      <c r="B124" s="963" t="s">
        <v>1313</v>
      </c>
      <c r="C124" s="962" t="s">
        <v>113</v>
      </c>
      <c r="D124" s="734">
        <v>2</v>
      </c>
      <c r="E124" s="1143">
        <v>0</v>
      </c>
      <c r="F124" s="1144">
        <f t="shared" si="1"/>
        <v>0</v>
      </c>
    </row>
    <row r="125" spans="1:6">
      <c r="A125" s="732"/>
      <c r="B125" s="963" t="s">
        <v>1314</v>
      </c>
      <c r="C125" s="962" t="s">
        <v>113</v>
      </c>
      <c r="D125" s="734">
        <v>2</v>
      </c>
      <c r="E125" s="1143">
        <v>0</v>
      </c>
      <c r="F125" s="1144">
        <f t="shared" si="1"/>
        <v>0</v>
      </c>
    </row>
    <row r="126" spans="1:6" ht="12.75">
      <c r="A126" s="429"/>
      <c r="B126" s="450"/>
      <c r="C126" s="960"/>
      <c r="D126" s="451"/>
      <c r="E126" s="1145"/>
      <c r="F126" s="1146"/>
    </row>
    <row r="127" spans="1:6" ht="165">
      <c r="A127" s="732">
        <v>8</v>
      </c>
      <c r="B127" s="733" t="s">
        <v>1315</v>
      </c>
      <c r="C127" s="962" t="s">
        <v>101</v>
      </c>
      <c r="D127" s="734">
        <v>651</v>
      </c>
      <c r="E127" s="1143">
        <v>0</v>
      </c>
      <c r="F127" s="1144">
        <f>D127*E127</f>
        <v>0</v>
      </c>
    </row>
    <row r="128" spans="1:6" ht="12.75">
      <c r="A128" s="429"/>
      <c r="B128" s="450"/>
      <c r="C128" s="960"/>
      <c r="D128" s="451"/>
      <c r="E128" s="1145"/>
      <c r="F128" s="1146"/>
    </row>
    <row r="129" spans="1:6" ht="150">
      <c r="A129" s="732">
        <v>9</v>
      </c>
      <c r="B129" s="733" t="s">
        <v>1316</v>
      </c>
      <c r="C129" s="962"/>
      <c r="D129" s="734"/>
      <c r="E129" s="1143"/>
      <c r="F129" s="1144"/>
    </row>
    <row r="130" spans="1:6">
      <c r="A130" s="732"/>
      <c r="B130" s="964" t="s">
        <v>1317</v>
      </c>
      <c r="C130" s="962" t="s">
        <v>113</v>
      </c>
      <c r="D130" s="734">
        <v>54</v>
      </c>
      <c r="E130" s="1143">
        <v>0</v>
      </c>
      <c r="F130" s="1144">
        <f t="shared" ref="F130:F135" si="2">D130*E130</f>
        <v>0</v>
      </c>
    </row>
    <row r="131" spans="1:6">
      <c r="A131" s="732"/>
      <c r="B131" s="964" t="s">
        <v>1318</v>
      </c>
      <c r="C131" s="962" t="s">
        <v>113</v>
      </c>
      <c r="D131" s="734">
        <v>4</v>
      </c>
      <c r="E131" s="1143">
        <v>0</v>
      </c>
      <c r="F131" s="1144">
        <f t="shared" si="2"/>
        <v>0</v>
      </c>
    </row>
    <row r="132" spans="1:6">
      <c r="A132" s="732"/>
      <c r="B132" s="964" t="s">
        <v>1319</v>
      </c>
      <c r="C132" s="962" t="s">
        <v>113</v>
      </c>
      <c r="D132" s="734">
        <v>4</v>
      </c>
      <c r="E132" s="1143">
        <v>0</v>
      </c>
      <c r="F132" s="1144">
        <f t="shared" si="2"/>
        <v>0</v>
      </c>
    </row>
    <row r="133" spans="1:6">
      <c r="A133" s="732"/>
      <c r="B133" s="964" t="s">
        <v>1320</v>
      </c>
      <c r="C133" s="962" t="s">
        <v>113</v>
      </c>
      <c r="D133" s="734">
        <v>12</v>
      </c>
      <c r="E133" s="1143">
        <v>0</v>
      </c>
      <c r="F133" s="1144">
        <f t="shared" si="2"/>
        <v>0</v>
      </c>
    </row>
    <row r="134" spans="1:6">
      <c r="A134" s="732"/>
      <c r="B134" s="964" t="s">
        <v>1321</v>
      </c>
      <c r="C134" s="962" t="s">
        <v>113</v>
      </c>
      <c r="D134" s="734">
        <v>8</v>
      </c>
      <c r="E134" s="1143">
        <v>0</v>
      </c>
      <c r="F134" s="1144">
        <f t="shared" si="2"/>
        <v>0</v>
      </c>
    </row>
    <row r="135" spans="1:6">
      <c r="A135" s="732"/>
      <c r="B135" s="964" t="s">
        <v>1322</v>
      </c>
      <c r="C135" s="962" t="s">
        <v>113</v>
      </c>
      <c r="D135" s="734">
        <v>4</v>
      </c>
      <c r="E135" s="1143">
        <v>0</v>
      </c>
      <c r="F135" s="1144">
        <f t="shared" si="2"/>
        <v>0</v>
      </c>
    </row>
    <row r="136" spans="1:6" ht="12.75">
      <c r="A136" s="738"/>
      <c r="B136" s="739"/>
      <c r="C136" s="965"/>
      <c r="D136" s="740"/>
      <c r="E136" s="1151"/>
      <c r="F136" s="1152"/>
    </row>
    <row r="137" spans="1:6">
      <c r="A137" s="732"/>
      <c r="B137" s="733" t="s">
        <v>1323</v>
      </c>
      <c r="C137" s="962" t="s">
        <v>113</v>
      </c>
      <c r="D137" s="734">
        <v>54</v>
      </c>
      <c r="E137" s="1143">
        <v>0</v>
      </c>
      <c r="F137" s="1144">
        <f>D137*E137</f>
        <v>0</v>
      </c>
    </row>
    <row r="138" spans="1:6">
      <c r="A138" s="732"/>
      <c r="B138" s="733" t="s">
        <v>1324</v>
      </c>
      <c r="C138" s="962" t="s">
        <v>113</v>
      </c>
      <c r="D138" s="734">
        <v>4</v>
      </c>
      <c r="E138" s="1143">
        <v>0</v>
      </c>
      <c r="F138" s="1144">
        <f t="shared" ref="F138:F144" si="3">D138*E138</f>
        <v>0</v>
      </c>
    </row>
    <row r="139" spans="1:6">
      <c r="A139" s="732"/>
      <c r="B139" s="733" t="s">
        <v>1325</v>
      </c>
      <c r="C139" s="962" t="s">
        <v>113</v>
      </c>
      <c r="D139" s="734">
        <v>8</v>
      </c>
      <c r="E139" s="1143">
        <v>0</v>
      </c>
      <c r="F139" s="1144">
        <f t="shared" si="3"/>
        <v>0</v>
      </c>
    </row>
    <row r="140" spans="1:6">
      <c r="A140" s="732"/>
      <c r="B140" s="733" t="s">
        <v>1326</v>
      </c>
      <c r="C140" s="962" t="s">
        <v>113</v>
      </c>
      <c r="D140" s="734">
        <v>4</v>
      </c>
      <c r="E140" s="1143">
        <v>0</v>
      </c>
      <c r="F140" s="1144">
        <f t="shared" si="3"/>
        <v>0</v>
      </c>
    </row>
    <row r="141" spans="1:6">
      <c r="A141" s="732"/>
      <c r="B141" s="733" t="s">
        <v>1327</v>
      </c>
      <c r="C141" s="962" t="s">
        <v>113</v>
      </c>
      <c r="D141" s="734">
        <v>12</v>
      </c>
      <c r="E141" s="1143">
        <v>0</v>
      </c>
      <c r="F141" s="1144">
        <f t="shared" si="3"/>
        <v>0</v>
      </c>
    </row>
    <row r="142" spans="1:6">
      <c r="A142" s="732"/>
      <c r="B142" s="733" t="s">
        <v>1326</v>
      </c>
      <c r="C142" s="962" t="s">
        <v>113</v>
      </c>
      <c r="D142" s="734">
        <v>6</v>
      </c>
      <c r="E142" s="1143">
        <v>0</v>
      </c>
      <c r="F142" s="1144">
        <f t="shared" si="3"/>
        <v>0</v>
      </c>
    </row>
    <row r="143" spans="1:6">
      <c r="A143" s="732"/>
      <c r="B143" s="733" t="s">
        <v>1328</v>
      </c>
      <c r="C143" s="962" t="s">
        <v>113</v>
      </c>
      <c r="D143" s="734">
        <v>2</v>
      </c>
      <c r="E143" s="1143">
        <v>0</v>
      </c>
      <c r="F143" s="1144">
        <f t="shared" si="3"/>
        <v>0</v>
      </c>
    </row>
    <row r="144" spans="1:6">
      <c r="A144" s="732"/>
      <c r="B144" s="733" t="s">
        <v>1329</v>
      </c>
      <c r="C144" s="962" t="s">
        <v>113</v>
      </c>
      <c r="D144" s="734">
        <v>6</v>
      </c>
      <c r="E144" s="1143">
        <v>0</v>
      </c>
      <c r="F144" s="1144">
        <f t="shared" si="3"/>
        <v>0</v>
      </c>
    </row>
    <row r="145" spans="1:6" ht="12.75">
      <c r="A145" s="429"/>
      <c r="B145" s="450"/>
      <c r="C145" s="960"/>
      <c r="D145" s="451"/>
      <c r="E145" s="1145"/>
      <c r="F145" s="1146"/>
    </row>
    <row r="146" spans="1:6" ht="90">
      <c r="A146" s="732">
        <v>10</v>
      </c>
      <c r="B146" s="733" t="s">
        <v>1330</v>
      </c>
      <c r="C146" s="962"/>
      <c r="D146" s="734"/>
      <c r="E146" s="1143"/>
      <c r="F146" s="1144"/>
    </row>
    <row r="147" spans="1:6">
      <c r="A147" s="732"/>
      <c r="B147" s="735" t="s">
        <v>1331</v>
      </c>
      <c r="C147" s="962" t="s">
        <v>113</v>
      </c>
      <c r="D147" s="734">
        <v>8</v>
      </c>
      <c r="E147" s="1143">
        <v>0</v>
      </c>
      <c r="F147" s="1144">
        <f>D147*E147</f>
        <v>0</v>
      </c>
    </row>
    <row r="148" spans="1:6">
      <c r="A148" s="732"/>
      <c r="B148" s="735" t="s">
        <v>1332</v>
      </c>
      <c r="C148" s="962" t="s">
        <v>113</v>
      </c>
      <c r="D148" s="734">
        <v>30</v>
      </c>
      <c r="E148" s="1143">
        <v>0</v>
      </c>
      <c r="F148" s="1144">
        <f>D148*E148</f>
        <v>0</v>
      </c>
    </row>
    <row r="149" spans="1:6" ht="12.75">
      <c r="A149" s="429"/>
      <c r="B149" s="450"/>
      <c r="C149" s="960"/>
      <c r="D149" s="451"/>
      <c r="E149" s="1145"/>
      <c r="F149" s="1146"/>
    </row>
    <row r="150" spans="1:6" ht="105">
      <c r="A150" s="732">
        <v>11</v>
      </c>
      <c r="B150" s="733" t="s">
        <v>1333</v>
      </c>
      <c r="C150" s="962" t="s">
        <v>113</v>
      </c>
      <c r="D150" s="734">
        <v>165</v>
      </c>
      <c r="E150" s="1143">
        <v>0</v>
      </c>
      <c r="F150" s="1144">
        <f>D150*E150</f>
        <v>0</v>
      </c>
    </row>
    <row r="151" spans="1:6" ht="12.75">
      <c r="A151" s="429"/>
      <c r="B151" s="450"/>
      <c r="C151" s="960"/>
      <c r="D151" s="451"/>
      <c r="E151" s="1145"/>
      <c r="F151" s="1146"/>
    </row>
    <row r="152" spans="1:6" ht="45">
      <c r="A152" s="732">
        <v>12</v>
      </c>
      <c r="B152" s="733" t="s">
        <v>1334</v>
      </c>
      <c r="C152" s="962" t="s">
        <v>113</v>
      </c>
      <c r="D152" s="734">
        <v>1</v>
      </c>
      <c r="E152" s="1143">
        <v>0</v>
      </c>
      <c r="F152" s="1144">
        <f>D152*E152</f>
        <v>0</v>
      </c>
    </row>
    <row r="153" spans="1:6" ht="12.75">
      <c r="A153" s="429"/>
      <c r="B153" s="947"/>
      <c r="C153" s="960"/>
      <c r="D153" s="451"/>
      <c r="E153" s="1145"/>
      <c r="F153" s="1146"/>
    </row>
    <row r="154" spans="1:6" ht="45">
      <c r="A154" s="732">
        <v>13</v>
      </c>
      <c r="B154" s="733" t="s">
        <v>1335</v>
      </c>
      <c r="C154" s="962" t="s">
        <v>113</v>
      </c>
      <c r="D154" s="734">
        <v>1</v>
      </c>
      <c r="E154" s="1143">
        <v>0</v>
      </c>
      <c r="F154" s="1144">
        <f>D154*E154</f>
        <v>0</v>
      </c>
    </row>
    <row r="155" spans="1:6" ht="12.75">
      <c r="A155" s="429"/>
      <c r="B155" s="947"/>
      <c r="C155" s="960"/>
      <c r="D155" s="451"/>
      <c r="E155" s="1145"/>
      <c r="F155" s="1146"/>
    </row>
    <row r="156" spans="1:6" ht="60">
      <c r="A156" s="732">
        <v>14</v>
      </c>
      <c r="B156" s="733" t="s">
        <v>1336</v>
      </c>
      <c r="C156" s="962" t="s">
        <v>113</v>
      </c>
      <c r="D156" s="734">
        <v>1</v>
      </c>
      <c r="E156" s="1143">
        <v>0</v>
      </c>
      <c r="F156" s="1144">
        <f>D156*E156</f>
        <v>0</v>
      </c>
    </row>
    <row r="157" spans="1:6" ht="12.75">
      <c r="A157" s="429"/>
      <c r="B157" s="947"/>
      <c r="C157" s="960"/>
      <c r="D157" s="451"/>
      <c r="E157" s="1145"/>
      <c r="F157" s="1146"/>
    </row>
    <row r="158" spans="1:6" ht="60">
      <c r="A158" s="732">
        <v>15</v>
      </c>
      <c r="B158" s="733" t="s">
        <v>1337</v>
      </c>
      <c r="C158" s="962" t="s">
        <v>113</v>
      </c>
      <c r="D158" s="734">
        <v>1</v>
      </c>
      <c r="E158" s="1143">
        <v>0</v>
      </c>
      <c r="F158" s="1144">
        <f>D158*E158</f>
        <v>0</v>
      </c>
    </row>
    <row r="159" spans="1:6" ht="12.75">
      <c r="A159" s="429"/>
      <c r="B159" s="947"/>
      <c r="C159" s="960"/>
      <c r="D159" s="451"/>
      <c r="E159" s="1145"/>
      <c r="F159" s="1146"/>
    </row>
    <row r="160" spans="1:6" ht="90">
      <c r="A160" s="732">
        <v>16</v>
      </c>
      <c r="B160" s="733" t="s">
        <v>1165</v>
      </c>
      <c r="C160" s="962" t="s">
        <v>113</v>
      </c>
      <c r="D160" s="734">
        <v>1</v>
      </c>
      <c r="E160" s="1143">
        <v>0</v>
      </c>
      <c r="F160" s="1144">
        <f>D160*E160</f>
        <v>0</v>
      </c>
    </row>
    <row r="161" spans="1:6" ht="12.75">
      <c r="A161" s="429"/>
      <c r="B161" s="947"/>
      <c r="C161" s="960"/>
      <c r="D161" s="451"/>
      <c r="E161" s="1145"/>
      <c r="F161" s="1146"/>
    </row>
    <row r="162" spans="1:6">
      <c r="A162" s="732">
        <v>17</v>
      </c>
      <c r="B162" s="963" t="s">
        <v>1162</v>
      </c>
      <c r="C162" s="962" t="s">
        <v>113</v>
      </c>
      <c r="D162" s="734">
        <v>1</v>
      </c>
      <c r="E162" s="1143">
        <v>0</v>
      </c>
      <c r="F162" s="1144">
        <f>D162*E162</f>
        <v>0</v>
      </c>
    </row>
    <row r="163" spans="1:6" ht="12.75">
      <c r="A163" s="429"/>
      <c r="B163" s="947"/>
      <c r="C163" s="960"/>
      <c r="D163" s="451"/>
      <c r="E163" s="1145"/>
      <c r="F163" s="1146"/>
    </row>
    <row r="164" spans="1:6" ht="60">
      <c r="A164" s="732">
        <v>18</v>
      </c>
      <c r="B164" s="733" t="s">
        <v>1338</v>
      </c>
      <c r="C164" s="962" t="s">
        <v>113</v>
      </c>
      <c r="D164" s="734">
        <v>1</v>
      </c>
      <c r="E164" s="1143">
        <v>0</v>
      </c>
      <c r="F164" s="1144">
        <f>D164*E164</f>
        <v>0</v>
      </c>
    </row>
    <row r="165" spans="1:6" ht="12.75">
      <c r="A165" s="429"/>
      <c r="B165" s="947"/>
      <c r="C165" s="960"/>
      <c r="D165" s="451"/>
      <c r="E165" s="1145"/>
      <c r="F165" s="1146"/>
    </row>
    <row r="166" spans="1:6" ht="90">
      <c r="A166" s="732">
        <v>19</v>
      </c>
      <c r="B166" s="733" t="s">
        <v>1223</v>
      </c>
      <c r="C166" s="962" t="s">
        <v>119</v>
      </c>
      <c r="D166" s="734">
        <v>292</v>
      </c>
      <c r="E166" s="1143">
        <v>0</v>
      </c>
      <c r="F166" s="1144">
        <f>D166*E166</f>
        <v>0</v>
      </c>
    </row>
    <row r="167" spans="1:6">
      <c r="A167" s="442"/>
      <c r="B167" s="443"/>
      <c r="C167" s="434"/>
      <c r="D167" s="412"/>
      <c r="E167" s="459"/>
      <c r="F167" s="466"/>
    </row>
    <row r="168" spans="1:6">
      <c r="A168" s="394"/>
      <c r="B168" s="414" t="s">
        <v>442</v>
      </c>
      <c r="C168" s="415"/>
      <c r="D168" s="417"/>
      <c r="E168" s="462"/>
      <c r="F168" s="465">
        <f>SUM(F11:F166)</f>
        <v>0</v>
      </c>
    </row>
  </sheetData>
  <mergeCells count="1">
    <mergeCell ref="B2:D2"/>
  </mergeCells>
  <pageMargins left="0.7" right="0.7" top="0.75" bottom="0.75" header="0.3" footer="0.3"/>
  <pageSetup paperSize="9" scale="91"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A36E6-5E37-4DBF-A456-7BF4F74CF1BE}">
  <dimension ref="A2:J161"/>
  <sheetViews>
    <sheetView view="pageBreakPreview" zoomScale="130" zoomScaleNormal="100" zoomScaleSheetLayoutView="130" workbookViewId="0">
      <selection activeCell="E158" sqref="E158"/>
    </sheetView>
  </sheetViews>
  <sheetFormatPr defaultRowHeight="15"/>
  <cols>
    <col min="1" max="1" width="5.28515625" style="388" customWidth="1"/>
    <col min="2" max="2" width="45.7109375" style="419" customWidth="1"/>
    <col min="3" max="3" width="6.42578125" style="392" customWidth="1"/>
    <col min="4" max="4" width="11.7109375" style="389" customWidth="1"/>
    <col min="5" max="5" width="13.85546875" style="457" customWidth="1"/>
    <col min="6" max="6" width="13.140625" style="457" customWidth="1"/>
    <col min="7" max="7" width="8.7109375" style="189" hidden="1" customWidth="1"/>
    <col min="8" max="8" width="29.85546875" style="189" hidden="1" customWidth="1"/>
    <col min="9" max="9" width="18.5703125" style="189" hidden="1" customWidth="1"/>
    <col min="10" max="10" width="9.140625" style="189" hidden="1" customWidth="1"/>
    <col min="11" max="256" width="9.140625" style="189"/>
    <col min="257" max="257" width="5.28515625" style="189" customWidth="1"/>
    <col min="258" max="258" width="45.7109375" style="189" customWidth="1"/>
    <col min="259" max="259" width="6.42578125" style="189" customWidth="1"/>
    <col min="260" max="260" width="11.7109375" style="189" customWidth="1"/>
    <col min="261" max="261" width="13.85546875" style="189" customWidth="1"/>
    <col min="262" max="262" width="13.140625" style="189" customWidth="1"/>
    <col min="263" max="263" width="22.7109375" style="189" customWidth="1"/>
    <col min="264" max="512" width="9.140625" style="189"/>
    <col min="513" max="513" width="5.28515625" style="189" customWidth="1"/>
    <col min="514" max="514" width="45.7109375" style="189" customWidth="1"/>
    <col min="515" max="515" width="6.42578125" style="189" customWidth="1"/>
    <col min="516" max="516" width="11.7109375" style="189" customWidth="1"/>
    <col min="517" max="517" width="13.85546875" style="189" customWidth="1"/>
    <col min="518" max="518" width="13.140625" style="189" customWidth="1"/>
    <col min="519" max="519" width="22.7109375" style="189" customWidth="1"/>
    <col min="520" max="768" width="9.140625" style="189"/>
    <col min="769" max="769" width="5.28515625" style="189" customWidth="1"/>
    <col min="770" max="770" width="45.7109375" style="189" customWidth="1"/>
    <col min="771" max="771" width="6.42578125" style="189" customWidth="1"/>
    <col min="772" max="772" width="11.7109375" style="189" customWidth="1"/>
    <col min="773" max="773" width="13.85546875" style="189" customWidth="1"/>
    <col min="774" max="774" width="13.140625" style="189" customWidth="1"/>
    <col min="775" max="775" width="22.7109375" style="189" customWidth="1"/>
    <col min="776" max="1024" width="9.140625" style="189"/>
    <col min="1025" max="1025" width="5.28515625" style="189" customWidth="1"/>
    <col min="1026" max="1026" width="45.7109375" style="189" customWidth="1"/>
    <col min="1027" max="1027" width="6.42578125" style="189" customWidth="1"/>
    <col min="1028" max="1028" width="11.7109375" style="189" customWidth="1"/>
    <col min="1029" max="1029" width="13.85546875" style="189" customWidth="1"/>
    <col min="1030" max="1030" width="13.140625" style="189" customWidth="1"/>
    <col min="1031" max="1031" width="22.7109375" style="189" customWidth="1"/>
    <col min="1032" max="1280" width="9.140625" style="189"/>
    <col min="1281" max="1281" width="5.28515625" style="189" customWidth="1"/>
    <col min="1282" max="1282" width="45.7109375" style="189" customWidth="1"/>
    <col min="1283" max="1283" width="6.42578125" style="189" customWidth="1"/>
    <col min="1284" max="1284" width="11.7109375" style="189" customWidth="1"/>
    <col min="1285" max="1285" width="13.85546875" style="189" customWidth="1"/>
    <col min="1286" max="1286" width="13.140625" style="189" customWidth="1"/>
    <col min="1287" max="1287" width="22.7109375" style="189" customWidth="1"/>
    <col min="1288" max="1536" width="9.140625" style="189"/>
    <col min="1537" max="1537" width="5.28515625" style="189" customWidth="1"/>
    <col min="1538" max="1538" width="45.7109375" style="189" customWidth="1"/>
    <col min="1539" max="1539" width="6.42578125" style="189" customWidth="1"/>
    <col min="1540" max="1540" width="11.7109375" style="189" customWidth="1"/>
    <col min="1541" max="1541" width="13.85546875" style="189" customWidth="1"/>
    <col min="1542" max="1542" width="13.140625" style="189" customWidth="1"/>
    <col min="1543" max="1543" width="22.7109375" style="189" customWidth="1"/>
    <col min="1544" max="1792" width="9.140625" style="189"/>
    <col min="1793" max="1793" width="5.28515625" style="189" customWidth="1"/>
    <col min="1794" max="1794" width="45.7109375" style="189" customWidth="1"/>
    <col min="1795" max="1795" width="6.42578125" style="189" customWidth="1"/>
    <col min="1796" max="1796" width="11.7109375" style="189" customWidth="1"/>
    <col min="1797" max="1797" width="13.85546875" style="189" customWidth="1"/>
    <col min="1798" max="1798" width="13.140625" style="189" customWidth="1"/>
    <col min="1799" max="1799" width="22.7109375" style="189" customWidth="1"/>
    <col min="1800" max="2048" width="9.140625" style="189"/>
    <col min="2049" max="2049" width="5.28515625" style="189" customWidth="1"/>
    <col min="2050" max="2050" width="45.7109375" style="189" customWidth="1"/>
    <col min="2051" max="2051" width="6.42578125" style="189" customWidth="1"/>
    <col min="2052" max="2052" width="11.7109375" style="189" customWidth="1"/>
    <col min="2053" max="2053" width="13.85546875" style="189" customWidth="1"/>
    <col min="2054" max="2054" width="13.140625" style="189" customWidth="1"/>
    <col min="2055" max="2055" width="22.7109375" style="189" customWidth="1"/>
    <col min="2056" max="2304" width="9.140625" style="189"/>
    <col min="2305" max="2305" width="5.28515625" style="189" customWidth="1"/>
    <col min="2306" max="2306" width="45.7109375" style="189" customWidth="1"/>
    <col min="2307" max="2307" width="6.42578125" style="189" customWidth="1"/>
    <col min="2308" max="2308" width="11.7109375" style="189" customWidth="1"/>
    <col min="2309" max="2309" width="13.85546875" style="189" customWidth="1"/>
    <col min="2310" max="2310" width="13.140625" style="189" customWidth="1"/>
    <col min="2311" max="2311" width="22.7109375" style="189" customWidth="1"/>
    <col min="2312" max="2560" width="9.140625" style="189"/>
    <col min="2561" max="2561" width="5.28515625" style="189" customWidth="1"/>
    <col min="2562" max="2562" width="45.7109375" style="189" customWidth="1"/>
    <col min="2563" max="2563" width="6.42578125" style="189" customWidth="1"/>
    <col min="2564" max="2564" width="11.7109375" style="189" customWidth="1"/>
    <col min="2565" max="2565" width="13.85546875" style="189" customWidth="1"/>
    <col min="2566" max="2566" width="13.140625" style="189" customWidth="1"/>
    <col min="2567" max="2567" width="22.7109375" style="189" customWidth="1"/>
    <col min="2568" max="2816" width="9.140625" style="189"/>
    <col min="2817" max="2817" width="5.28515625" style="189" customWidth="1"/>
    <col min="2818" max="2818" width="45.7109375" style="189" customWidth="1"/>
    <col min="2819" max="2819" width="6.42578125" style="189" customWidth="1"/>
    <col min="2820" max="2820" width="11.7109375" style="189" customWidth="1"/>
    <col min="2821" max="2821" width="13.85546875" style="189" customWidth="1"/>
    <col min="2822" max="2822" width="13.140625" style="189" customWidth="1"/>
    <col min="2823" max="2823" width="22.7109375" style="189" customWidth="1"/>
    <col min="2824" max="3072" width="9.140625" style="189"/>
    <col min="3073" max="3073" width="5.28515625" style="189" customWidth="1"/>
    <col min="3074" max="3074" width="45.7109375" style="189" customWidth="1"/>
    <col min="3075" max="3075" width="6.42578125" style="189" customWidth="1"/>
    <col min="3076" max="3076" width="11.7109375" style="189" customWidth="1"/>
    <col min="3077" max="3077" width="13.85546875" style="189" customWidth="1"/>
    <col min="3078" max="3078" width="13.140625" style="189" customWidth="1"/>
    <col min="3079" max="3079" width="22.7109375" style="189" customWidth="1"/>
    <col min="3080" max="3328" width="9.140625" style="189"/>
    <col min="3329" max="3329" width="5.28515625" style="189" customWidth="1"/>
    <col min="3330" max="3330" width="45.7109375" style="189" customWidth="1"/>
    <col min="3331" max="3331" width="6.42578125" style="189" customWidth="1"/>
    <col min="3332" max="3332" width="11.7109375" style="189" customWidth="1"/>
    <col min="3333" max="3333" width="13.85546875" style="189" customWidth="1"/>
    <col min="3334" max="3334" width="13.140625" style="189" customWidth="1"/>
    <col min="3335" max="3335" width="22.7109375" style="189" customWidth="1"/>
    <col min="3336" max="3584" width="9.140625" style="189"/>
    <col min="3585" max="3585" width="5.28515625" style="189" customWidth="1"/>
    <col min="3586" max="3586" width="45.7109375" style="189" customWidth="1"/>
    <col min="3587" max="3587" width="6.42578125" style="189" customWidth="1"/>
    <col min="3588" max="3588" width="11.7109375" style="189" customWidth="1"/>
    <col min="3589" max="3589" width="13.85546875" style="189" customWidth="1"/>
    <col min="3590" max="3590" width="13.140625" style="189" customWidth="1"/>
    <col min="3591" max="3591" width="22.7109375" style="189" customWidth="1"/>
    <col min="3592" max="3840" width="9.140625" style="189"/>
    <col min="3841" max="3841" width="5.28515625" style="189" customWidth="1"/>
    <col min="3842" max="3842" width="45.7109375" style="189" customWidth="1"/>
    <col min="3843" max="3843" width="6.42578125" style="189" customWidth="1"/>
    <col min="3844" max="3844" width="11.7109375" style="189" customWidth="1"/>
    <col min="3845" max="3845" width="13.85546875" style="189" customWidth="1"/>
    <col min="3846" max="3846" width="13.140625" style="189" customWidth="1"/>
    <col min="3847" max="3847" width="22.7109375" style="189" customWidth="1"/>
    <col min="3848" max="4096" width="9.140625" style="189"/>
    <col min="4097" max="4097" width="5.28515625" style="189" customWidth="1"/>
    <col min="4098" max="4098" width="45.7109375" style="189" customWidth="1"/>
    <col min="4099" max="4099" width="6.42578125" style="189" customWidth="1"/>
    <col min="4100" max="4100" width="11.7109375" style="189" customWidth="1"/>
    <col min="4101" max="4101" width="13.85546875" style="189" customWidth="1"/>
    <col min="4102" max="4102" width="13.140625" style="189" customWidth="1"/>
    <col min="4103" max="4103" width="22.7109375" style="189" customWidth="1"/>
    <col min="4104" max="4352" width="9.140625" style="189"/>
    <col min="4353" max="4353" width="5.28515625" style="189" customWidth="1"/>
    <col min="4354" max="4354" width="45.7109375" style="189" customWidth="1"/>
    <col min="4355" max="4355" width="6.42578125" style="189" customWidth="1"/>
    <col min="4356" max="4356" width="11.7109375" style="189" customWidth="1"/>
    <col min="4357" max="4357" width="13.85546875" style="189" customWidth="1"/>
    <col min="4358" max="4358" width="13.140625" style="189" customWidth="1"/>
    <col min="4359" max="4359" width="22.7109375" style="189" customWidth="1"/>
    <col min="4360" max="4608" width="9.140625" style="189"/>
    <col min="4609" max="4609" width="5.28515625" style="189" customWidth="1"/>
    <col min="4610" max="4610" width="45.7109375" style="189" customWidth="1"/>
    <col min="4611" max="4611" width="6.42578125" style="189" customWidth="1"/>
    <col min="4612" max="4612" width="11.7109375" style="189" customWidth="1"/>
    <col min="4613" max="4613" width="13.85546875" style="189" customWidth="1"/>
    <col min="4614" max="4614" width="13.140625" style="189" customWidth="1"/>
    <col min="4615" max="4615" width="22.7109375" style="189" customWidth="1"/>
    <col min="4616" max="4864" width="9.140625" style="189"/>
    <col min="4865" max="4865" width="5.28515625" style="189" customWidth="1"/>
    <col min="4866" max="4866" width="45.7109375" style="189" customWidth="1"/>
    <col min="4867" max="4867" width="6.42578125" style="189" customWidth="1"/>
    <col min="4868" max="4868" width="11.7109375" style="189" customWidth="1"/>
    <col min="4869" max="4869" width="13.85546875" style="189" customWidth="1"/>
    <col min="4870" max="4870" width="13.140625" style="189" customWidth="1"/>
    <col min="4871" max="4871" width="22.7109375" style="189" customWidth="1"/>
    <col min="4872" max="5120" width="9.140625" style="189"/>
    <col min="5121" max="5121" width="5.28515625" style="189" customWidth="1"/>
    <col min="5122" max="5122" width="45.7109375" style="189" customWidth="1"/>
    <col min="5123" max="5123" width="6.42578125" style="189" customWidth="1"/>
    <col min="5124" max="5124" width="11.7109375" style="189" customWidth="1"/>
    <col min="5125" max="5125" width="13.85546875" style="189" customWidth="1"/>
    <col min="5126" max="5126" width="13.140625" style="189" customWidth="1"/>
    <col min="5127" max="5127" width="22.7109375" style="189" customWidth="1"/>
    <col min="5128" max="5376" width="9.140625" style="189"/>
    <col min="5377" max="5377" width="5.28515625" style="189" customWidth="1"/>
    <col min="5378" max="5378" width="45.7109375" style="189" customWidth="1"/>
    <col min="5379" max="5379" width="6.42578125" style="189" customWidth="1"/>
    <col min="5380" max="5380" width="11.7109375" style="189" customWidth="1"/>
    <col min="5381" max="5381" width="13.85546875" style="189" customWidth="1"/>
    <col min="5382" max="5382" width="13.140625" style="189" customWidth="1"/>
    <col min="5383" max="5383" width="22.7109375" style="189" customWidth="1"/>
    <col min="5384" max="5632" width="9.140625" style="189"/>
    <col min="5633" max="5633" width="5.28515625" style="189" customWidth="1"/>
    <col min="5634" max="5634" width="45.7109375" style="189" customWidth="1"/>
    <col min="5635" max="5635" width="6.42578125" style="189" customWidth="1"/>
    <col min="5636" max="5636" width="11.7109375" style="189" customWidth="1"/>
    <col min="5637" max="5637" width="13.85546875" style="189" customWidth="1"/>
    <col min="5638" max="5638" width="13.140625" style="189" customWidth="1"/>
    <col min="5639" max="5639" width="22.7109375" style="189" customWidth="1"/>
    <col min="5640" max="5888" width="9.140625" style="189"/>
    <col min="5889" max="5889" width="5.28515625" style="189" customWidth="1"/>
    <col min="5890" max="5890" width="45.7109375" style="189" customWidth="1"/>
    <col min="5891" max="5891" width="6.42578125" style="189" customWidth="1"/>
    <col min="5892" max="5892" width="11.7109375" style="189" customWidth="1"/>
    <col min="5893" max="5893" width="13.85546875" style="189" customWidth="1"/>
    <col min="5894" max="5894" width="13.140625" style="189" customWidth="1"/>
    <col min="5895" max="5895" width="22.7109375" style="189" customWidth="1"/>
    <col min="5896" max="6144" width="9.140625" style="189"/>
    <col min="6145" max="6145" width="5.28515625" style="189" customWidth="1"/>
    <col min="6146" max="6146" width="45.7109375" style="189" customWidth="1"/>
    <col min="6147" max="6147" width="6.42578125" style="189" customWidth="1"/>
    <col min="6148" max="6148" width="11.7109375" style="189" customWidth="1"/>
    <col min="6149" max="6149" width="13.85546875" style="189" customWidth="1"/>
    <col min="6150" max="6150" width="13.140625" style="189" customWidth="1"/>
    <col min="6151" max="6151" width="22.7109375" style="189" customWidth="1"/>
    <col min="6152" max="6400" width="9.140625" style="189"/>
    <col min="6401" max="6401" width="5.28515625" style="189" customWidth="1"/>
    <col min="6402" max="6402" width="45.7109375" style="189" customWidth="1"/>
    <col min="6403" max="6403" width="6.42578125" style="189" customWidth="1"/>
    <col min="6404" max="6404" width="11.7109375" style="189" customWidth="1"/>
    <col min="6405" max="6405" width="13.85546875" style="189" customWidth="1"/>
    <col min="6406" max="6406" width="13.140625" style="189" customWidth="1"/>
    <col min="6407" max="6407" width="22.7109375" style="189" customWidth="1"/>
    <col min="6408" max="6656" width="9.140625" style="189"/>
    <col min="6657" max="6657" width="5.28515625" style="189" customWidth="1"/>
    <col min="6658" max="6658" width="45.7109375" style="189" customWidth="1"/>
    <col min="6659" max="6659" width="6.42578125" style="189" customWidth="1"/>
    <col min="6660" max="6660" width="11.7109375" style="189" customWidth="1"/>
    <col min="6661" max="6661" width="13.85546875" style="189" customWidth="1"/>
    <col min="6662" max="6662" width="13.140625" style="189" customWidth="1"/>
    <col min="6663" max="6663" width="22.7109375" style="189" customWidth="1"/>
    <col min="6664" max="6912" width="9.140625" style="189"/>
    <col min="6913" max="6913" width="5.28515625" style="189" customWidth="1"/>
    <col min="6914" max="6914" width="45.7109375" style="189" customWidth="1"/>
    <col min="6915" max="6915" width="6.42578125" style="189" customWidth="1"/>
    <col min="6916" max="6916" width="11.7109375" style="189" customWidth="1"/>
    <col min="6917" max="6917" width="13.85546875" style="189" customWidth="1"/>
    <col min="6918" max="6918" width="13.140625" style="189" customWidth="1"/>
    <col min="6919" max="6919" width="22.7109375" style="189" customWidth="1"/>
    <col min="6920" max="7168" width="9.140625" style="189"/>
    <col min="7169" max="7169" width="5.28515625" style="189" customWidth="1"/>
    <col min="7170" max="7170" width="45.7109375" style="189" customWidth="1"/>
    <col min="7171" max="7171" width="6.42578125" style="189" customWidth="1"/>
    <col min="7172" max="7172" width="11.7109375" style="189" customWidth="1"/>
    <col min="7173" max="7173" width="13.85546875" style="189" customWidth="1"/>
    <col min="7174" max="7174" width="13.140625" style="189" customWidth="1"/>
    <col min="7175" max="7175" width="22.7109375" style="189" customWidth="1"/>
    <col min="7176" max="7424" width="9.140625" style="189"/>
    <col min="7425" max="7425" width="5.28515625" style="189" customWidth="1"/>
    <col min="7426" max="7426" width="45.7109375" style="189" customWidth="1"/>
    <col min="7427" max="7427" width="6.42578125" style="189" customWidth="1"/>
    <col min="7428" max="7428" width="11.7109375" style="189" customWidth="1"/>
    <col min="7429" max="7429" width="13.85546875" style="189" customWidth="1"/>
    <col min="7430" max="7430" width="13.140625" style="189" customWidth="1"/>
    <col min="7431" max="7431" width="22.7109375" style="189" customWidth="1"/>
    <col min="7432" max="7680" width="9.140625" style="189"/>
    <col min="7681" max="7681" width="5.28515625" style="189" customWidth="1"/>
    <col min="7682" max="7682" width="45.7109375" style="189" customWidth="1"/>
    <col min="7683" max="7683" width="6.42578125" style="189" customWidth="1"/>
    <col min="7684" max="7684" width="11.7109375" style="189" customWidth="1"/>
    <col min="7685" max="7685" width="13.85546875" style="189" customWidth="1"/>
    <col min="7686" max="7686" width="13.140625" style="189" customWidth="1"/>
    <col min="7687" max="7687" width="22.7109375" style="189" customWidth="1"/>
    <col min="7688" max="7936" width="9.140625" style="189"/>
    <col min="7937" max="7937" width="5.28515625" style="189" customWidth="1"/>
    <col min="7938" max="7938" width="45.7109375" style="189" customWidth="1"/>
    <col min="7939" max="7939" width="6.42578125" style="189" customWidth="1"/>
    <col min="7940" max="7940" width="11.7109375" style="189" customWidth="1"/>
    <col min="7941" max="7941" width="13.85546875" style="189" customWidth="1"/>
    <col min="7942" max="7942" width="13.140625" style="189" customWidth="1"/>
    <col min="7943" max="7943" width="22.7109375" style="189" customWidth="1"/>
    <col min="7944" max="8192" width="9.140625" style="189"/>
    <col min="8193" max="8193" width="5.28515625" style="189" customWidth="1"/>
    <col min="8194" max="8194" width="45.7109375" style="189" customWidth="1"/>
    <col min="8195" max="8195" width="6.42578125" style="189" customWidth="1"/>
    <col min="8196" max="8196" width="11.7109375" style="189" customWidth="1"/>
    <col min="8197" max="8197" width="13.85546875" style="189" customWidth="1"/>
    <col min="8198" max="8198" width="13.140625" style="189" customWidth="1"/>
    <col min="8199" max="8199" width="22.7109375" style="189" customWidth="1"/>
    <col min="8200" max="8448" width="9.140625" style="189"/>
    <col min="8449" max="8449" width="5.28515625" style="189" customWidth="1"/>
    <col min="8450" max="8450" width="45.7109375" style="189" customWidth="1"/>
    <col min="8451" max="8451" width="6.42578125" style="189" customWidth="1"/>
    <col min="8452" max="8452" width="11.7109375" style="189" customWidth="1"/>
    <col min="8453" max="8453" width="13.85546875" style="189" customWidth="1"/>
    <col min="8454" max="8454" width="13.140625" style="189" customWidth="1"/>
    <col min="8455" max="8455" width="22.7109375" style="189" customWidth="1"/>
    <col min="8456" max="8704" width="9.140625" style="189"/>
    <col min="8705" max="8705" width="5.28515625" style="189" customWidth="1"/>
    <col min="8706" max="8706" width="45.7109375" style="189" customWidth="1"/>
    <col min="8707" max="8707" width="6.42578125" style="189" customWidth="1"/>
    <col min="8708" max="8708" width="11.7109375" style="189" customWidth="1"/>
    <col min="8709" max="8709" width="13.85546875" style="189" customWidth="1"/>
    <col min="8710" max="8710" width="13.140625" style="189" customWidth="1"/>
    <col min="8711" max="8711" width="22.7109375" style="189" customWidth="1"/>
    <col min="8712" max="8960" width="9.140625" style="189"/>
    <col min="8961" max="8961" width="5.28515625" style="189" customWidth="1"/>
    <col min="8962" max="8962" width="45.7109375" style="189" customWidth="1"/>
    <col min="8963" max="8963" width="6.42578125" style="189" customWidth="1"/>
    <col min="8964" max="8964" width="11.7109375" style="189" customWidth="1"/>
    <col min="8965" max="8965" width="13.85546875" style="189" customWidth="1"/>
    <col min="8966" max="8966" width="13.140625" style="189" customWidth="1"/>
    <col min="8967" max="8967" width="22.7109375" style="189" customWidth="1"/>
    <col min="8968" max="9216" width="9.140625" style="189"/>
    <col min="9217" max="9217" width="5.28515625" style="189" customWidth="1"/>
    <col min="9218" max="9218" width="45.7109375" style="189" customWidth="1"/>
    <col min="9219" max="9219" width="6.42578125" style="189" customWidth="1"/>
    <col min="9220" max="9220" width="11.7109375" style="189" customWidth="1"/>
    <col min="9221" max="9221" width="13.85546875" style="189" customWidth="1"/>
    <col min="9222" max="9222" width="13.140625" style="189" customWidth="1"/>
    <col min="9223" max="9223" width="22.7109375" style="189" customWidth="1"/>
    <col min="9224" max="9472" width="9.140625" style="189"/>
    <col min="9473" max="9473" width="5.28515625" style="189" customWidth="1"/>
    <col min="9474" max="9474" width="45.7109375" style="189" customWidth="1"/>
    <col min="9475" max="9475" width="6.42578125" style="189" customWidth="1"/>
    <col min="9476" max="9476" width="11.7109375" style="189" customWidth="1"/>
    <col min="9477" max="9477" width="13.85546875" style="189" customWidth="1"/>
    <col min="9478" max="9478" width="13.140625" style="189" customWidth="1"/>
    <col min="9479" max="9479" width="22.7109375" style="189" customWidth="1"/>
    <col min="9480" max="9728" width="9.140625" style="189"/>
    <col min="9729" max="9729" width="5.28515625" style="189" customWidth="1"/>
    <col min="9730" max="9730" width="45.7109375" style="189" customWidth="1"/>
    <col min="9731" max="9731" width="6.42578125" style="189" customWidth="1"/>
    <col min="9732" max="9732" width="11.7109375" style="189" customWidth="1"/>
    <col min="9733" max="9733" width="13.85546875" style="189" customWidth="1"/>
    <col min="9734" max="9734" width="13.140625" style="189" customWidth="1"/>
    <col min="9735" max="9735" width="22.7109375" style="189" customWidth="1"/>
    <col min="9736" max="9984" width="9.140625" style="189"/>
    <col min="9985" max="9985" width="5.28515625" style="189" customWidth="1"/>
    <col min="9986" max="9986" width="45.7109375" style="189" customWidth="1"/>
    <col min="9987" max="9987" width="6.42578125" style="189" customWidth="1"/>
    <col min="9988" max="9988" width="11.7109375" style="189" customWidth="1"/>
    <col min="9989" max="9989" width="13.85546875" style="189" customWidth="1"/>
    <col min="9990" max="9990" width="13.140625" style="189" customWidth="1"/>
    <col min="9991" max="9991" width="22.7109375" style="189" customWidth="1"/>
    <col min="9992" max="10240" width="9.140625" style="189"/>
    <col min="10241" max="10241" width="5.28515625" style="189" customWidth="1"/>
    <col min="10242" max="10242" width="45.7109375" style="189" customWidth="1"/>
    <col min="10243" max="10243" width="6.42578125" style="189" customWidth="1"/>
    <col min="10244" max="10244" width="11.7109375" style="189" customWidth="1"/>
    <col min="10245" max="10245" width="13.85546875" style="189" customWidth="1"/>
    <col min="10246" max="10246" width="13.140625" style="189" customWidth="1"/>
    <col min="10247" max="10247" width="22.7109375" style="189" customWidth="1"/>
    <col min="10248" max="10496" width="9.140625" style="189"/>
    <col min="10497" max="10497" width="5.28515625" style="189" customWidth="1"/>
    <col min="10498" max="10498" width="45.7109375" style="189" customWidth="1"/>
    <col min="10499" max="10499" width="6.42578125" style="189" customWidth="1"/>
    <col min="10500" max="10500" width="11.7109375" style="189" customWidth="1"/>
    <col min="10501" max="10501" width="13.85546875" style="189" customWidth="1"/>
    <col min="10502" max="10502" width="13.140625" style="189" customWidth="1"/>
    <col min="10503" max="10503" width="22.7109375" style="189" customWidth="1"/>
    <col min="10504" max="10752" width="9.140625" style="189"/>
    <col min="10753" max="10753" width="5.28515625" style="189" customWidth="1"/>
    <col min="10754" max="10754" width="45.7109375" style="189" customWidth="1"/>
    <col min="10755" max="10755" width="6.42578125" style="189" customWidth="1"/>
    <col min="10756" max="10756" width="11.7109375" style="189" customWidth="1"/>
    <col min="10757" max="10757" width="13.85546875" style="189" customWidth="1"/>
    <col min="10758" max="10758" width="13.140625" style="189" customWidth="1"/>
    <col min="10759" max="10759" width="22.7109375" style="189" customWidth="1"/>
    <col min="10760" max="11008" width="9.140625" style="189"/>
    <col min="11009" max="11009" width="5.28515625" style="189" customWidth="1"/>
    <col min="11010" max="11010" width="45.7109375" style="189" customWidth="1"/>
    <col min="11011" max="11011" width="6.42578125" style="189" customWidth="1"/>
    <col min="11012" max="11012" width="11.7109375" style="189" customWidth="1"/>
    <col min="11013" max="11013" width="13.85546875" style="189" customWidth="1"/>
    <col min="11014" max="11014" width="13.140625" style="189" customWidth="1"/>
    <col min="11015" max="11015" width="22.7109375" style="189" customWidth="1"/>
    <col min="11016" max="11264" width="9.140625" style="189"/>
    <col min="11265" max="11265" width="5.28515625" style="189" customWidth="1"/>
    <col min="11266" max="11266" width="45.7109375" style="189" customWidth="1"/>
    <col min="11267" max="11267" width="6.42578125" style="189" customWidth="1"/>
    <col min="11268" max="11268" width="11.7109375" style="189" customWidth="1"/>
    <col min="11269" max="11269" width="13.85546875" style="189" customWidth="1"/>
    <col min="11270" max="11270" width="13.140625" style="189" customWidth="1"/>
    <col min="11271" max="11271" width="22.7109375" style="189" customWidth="1"/>
    <col min="11272" max="11520" width="9.140625" style="189"/>
    <col min="11521" max="11521" width="5.28515625" style="189" customWidth="1"/>
    <col min="11522" max="11522" width="45.7109375" style="189" customWidth="1"/>
    <col min="11523" max="11523" width="6.42578125" style="189" customWidth="1"/>
    <col min="11524" max="11524" width="11.7109375" style="189" customWidth="1"/>
    <col min="11525" max="11525" width="13.85546875" style="189" customWidth="1"/>
    <col min="11526" max="11526" width="13.140625" style="189" customWidth="1"/>
    <col min="11527" max="11527" width="22.7109375" style="189" customWidth="1"/>
    <col min="11528" max="11776" width="9.140625" style="189"/>
    <col min="11777" max="11777" width="5.28515625" style="189" customWidth="1"/>
    <col min="11778" max="11778" width="45.7109375" style="189" customWidth="1"/>
    <col min="11779" max="11779" width="6.42578125" style="189" customWidth="1"/>
    <col min="11780" max="11780" width="11.7109375" style="189" customWidth="1"/>
    <col min="11781" max="11781" width="13.85546875" style="189" customWidth="1"/>
    <col min="11782" max="11782" width="13.140625" style="189" customWidth="1"/>
    <col min="11783" max="11783" width="22.7109375" style="189" customWidth="1"/>
    <col min="11784" max="12032" width="9.140625" style="189"/>
    <col min="12033" max="12033" width="5.28515625" style="189" customWidth="1"/>
    <col min="12034" max="12034" width="45.7109375" style="189" customWidth="1"/>
    <col min="12035" max="12035" width="6.42578125" style="189" customWidth="1"/>
    <col min="12036" max="12036" width="11.7109375" style="189" customWidth="1"/>
    <col min="12037" max="12037" width="13.85546875" style="189" customWidth="1"/>
    <col min="12038" max="12038" width="13.140625" style="189" customWidth="1"/>
    <col min="12039" max="12039" width="22.7109375" style="189" customWidth="1"/>
    <col min="12040" max="12288" width="9.140625" style="189"/>
    <col min="12289" max="12289" width="5.28515625" style="189" customWidth="1"/>
    <col min="12290" max="12290" width="45.7109375" style="189" customWidth="1"/>
    <col min="12291" max="12291" width="6.42578125" style="189" customWidth="1"/>
    <col min="12292" max="12292" width="11.7109375" style="189" customWidth="1"/>
    <col min="12293" max="12293" width="13.85546875" style="189" customWidth="1"/>
    <col min="12294" max="12294" width="13.140625" style="189" customWidth="1"/>
    <col min="12295" max="12295" width="22.7109375" style="189" customWidth="1"/>
    <col min="12296" max="12544" width="9.140625" style="189"/>
    <col min="12545" max="12545" width="5.28515625" style="189" customWidth="1"/>
    <col min="12546" max="12546" width="45.7109375" style="189" customWidth="1"/>
    <col min="12547" max="12547" width="6.42578125" style="189" customWidth="1"/>
    <col min="12548" max="12548" width="11.7109375" style="189" customWidth="1"/>
    <col min="12549" max="12549" width="13.85546875" style="189" customWidth="1"/>
    <col min="12550" max="12550" width="13.140625" style="189" customWidth="1"/>
    <col min="12551" max="12551" width="22.7109375" style="189" customWidth="1"/>
    <col min="12552" max="12800" width="9.140625" style="189"/>
    <col min="12801" max="12801" width="5.28515625" style="189" customWidth="1"/>
    <col min="12802" max="12802" width="45.7109375" style="189" customWidth="1"/>
    <col min="12803" max="12803" width="6.42578125" style="189" customWidth="1"/>
    <col min="12804" max="12804" width="11.7109375" style="189" customWidth="1"/>
    <col min="12805" max="12805" width="13.85546875" style="189" customWidth="1"/>
    <col min="12806" max="12806" width="13.140625" style="189" customWidth="1"/>
    <col min="12807" max="12807" width="22.7109375" style="189" customWidth="1"/>
    <col min="12808" max="13056" width="9.140625" style="189"/>
    <col min="13057" max="13057" width="5.28515625" style="189" customWidth="1"/>
    <col min="13058" max="13058" width="45.7109375" style="189" customWidth="1"/>
    <col min="13059" max="13059" width="6.42578125" style="189" customWidth="1"/>
    <col min="13060" max="13060" width="11.7109375" style="189" customWidth="1"/>
    <col min="13061" max="13061" width="13.85546875" style="189" customWidth="1"/>
    <col min="13062" max="13062" width="13.140625" style="189" customWidth="1"/>
    <col min="13063" max="13063" width="22.7109375" style="189" customWidth="1"/>
    <col min="13064" max="13312" width="9.140625" style="189"/>
    <col min="13313" max="13313" width="5.28515625" style="189" customWidth="1"/>
    <col min="13314" max="13314" width="45.7109375" style="189" customWidth="1"/>
    <col min="13315" max="13315" width="6.42578125" style="189" customWidth="1"/>
    <col min="13316" max="13316" width="11.7109375" style="189" customWidth="1"/>
    <col min="13317" max="13317" width="13.85546875" style="189" customWidth="1"/>
    <col min="13318" max="13318" width="13.140625" style="189" customWidth="1"/>
    <col min="13319" max="13319" width="22.7109375" style="189" customWidth="1"/>
    <col min="13320" max="13568" width="9.140625" style="189"/>
    <col min="13569" max="13569" width="5.28515625" style="189" customWidth="1"/>
    <col min="13570" max="13570" width="45.7109375" style="189" customWidth="1"/>
    <col min="13571" max="13571" width="6.42578125" style="189" customWidth="1"/>
    <col min="13572" max="13572" width="11.7109375" style="189" customWidth="1"/>
    <col min="13573" max="13573" width="13.85546875" style="189" customWidth="1"/>
    <col min="13574" max="13574" width="13.140625" style="189" customWidth="1"/>
    <col min="13575" max="13575" width="22.7109375" style="189" customWidth="1"/>
    <col min="13576" max="13824" width="9.140625" style="189"/>
    <col min="13825" max="13825" width="5.28515625" style="189" customWidth="1"/>
    <col min="13826" max="13826" width="45.7109375" style="189" customWidth="1"/>
    <col min="13827" max="13827" width="6.42578125" style="189" customWidth="1"/>
    <col min="13828" max="13828" width="11.7109375" style="189" customWidth="1"/>
    <col min="13829" max="13829" width="13.85546875" style="189" customWidth="1"/>
    <col min="13830" max="13830" width="13.140625" style="189" customWidth="1"/>
    <col min="13831" max="13831" width="22.7109375" style="189" customWidth="1"/>
    <col min="13832" max="14080" width="9.140625" style="189"/>
    <col min="14081" max="14081" width="5.28515625" style="189" customWidth="1"/>
    <col min="14082" max="14082" width="45.7109375" style="189" customWidth="1"/>
    <col min="14083" max="14083" width="6.42578125" style="189" customWidth="1"/>
    <col min="14084" max="14084" width="11.7109375" style="189" customWidth="1"/>
    <col min="14085" max="14085" width="13.85546875" style="189" customWidth="1"/>
    <col min="14086" max="14086" width="13.140625" style="189" customWidth="1"/>
    <col min="14087" max="14087" width="22.7109375" style="189" customWidth="1"/>
    <col min="14088" max="14336" width="9.140625" style="189"/>
    <col min="14337" max="14337" width="5.28515625" style="189" customWidth="1"/>
    <col min="14338" max="14338" width="45.7109375" style="189" customWidth="1"/>
    <col min="14339" max="14339" width="6.42578125" style="189" customWidth="1"/>
    <col min="14340" max="14340" width="11.7109375" style="189" customWidth="1"/>
    <col min="14341" max="14341" width="13.85546875" style="189" customWidth="1"/>
    <col min="14342" max="14342" width="13.140625" style="189" customWidth="1"/>
    <col min="14343" max="14343" width="22.7109375" style="189" customWidth="1"/>
    <col min="14344" max="14592" width="9.140625" style="189"/>
    <col min="14593" max="14593" width="5.28515625" style="189" customWidth="1"/>
    <col min="14594" max="14594" width="45.7109375" style="189" customWidth="1"/>
    <col min="14595" max="14595" width="6.42578125" style="189" customWidth="1"/>
    <col min="14596" max="14596" width="11.7109375" style="189" customWidth="1"/>
    <col min="14597" max="14597" width="13.85546875" style="189" customWidth="1"/>
    <col min="14598" max="14598" width="13.140625" style="189" customWidth="1"/>
    <col min="14599" max="14599" width="22.7109375" style="189" customWidth="1"/>
    <col min="14600" max="14848" width="9.140625" style="189"/>
    <col min="14849" max="14849" width="5.28515625" style="189" customWidth="1"/>
    <col min="14850" max="14850" width="45.7109375" style="189" customWidth="1"/>
    <col min="14851" max="14851" width="6.42578125" style="189" customWidth="1"/>
    <col min="14852" max="14852" width="11.7109375" style="189" customWidth="1"/>
    <col min="14853" max="14853" width="13.85546875" style="189" customWidth="1"/>
    <col min="14854" max="14854" width="13.140625" style="189" customWidth="1"/>
    <col min="14855" max="14855" width="22.7109375" style="189" customWidth="1"/>
    <col min="14856" max="15104" width="9.140625" style="189"/>
    <col min="15105" max="15105" width="5.28515625" style="189" customWidth="1"/>
    <col min="15106" max="15106" width="45.7109375" style="189" customWidth="1"/>
    <col min="15107" max="15107" width="6.42578125" style="189" customWidth="1"/>
    <col min="15108" max="15108" width="11.7109375" style="189" customWidth="1"/>
    <col min="15109" max="15109" width="13.85546875" style="189" customWidth="1"/>
    <col min="15110" max="15110" width="13.140625" style="189" customWidth="1"/>
    <col min="15111" max="15111" width="22.7109375" style="189" customWidth="1"/>
    <col min="15112" max="15360" width="9.140625" style="189"/>
    <col min="15361" max="15361" width="5.28515625" style="189" customWidth="1"/>
    <col min="15362" max="15362" width="45.7109375" style="189" customWidth="1"/>
    <col min="15363" max="15363" width="6.42578125" style="189" customWidth="1"/>
    <col min="15364" max="15364" width="11.7109375" style="189" customWidth="1"/>
    <col min="15365" max="15365" width="13.85546875" style="189" customWidth="1"/>
    <col min="15366" max="15366" width="13.140625" style="189" customWidth="1"/>
    <col min="15367" max="15367" width="22.7109375" style="189" customWidth="1"/>
    <col min="15368" max="15616" width="9.140625" style="189"/>
    <col min="15617" max="15617" width="5.28515625" style="189" customWidth="1"/>
    <col min="15618" max="15618" width="45.7109375" style="189" customWidth="1"/>
    <col min="15619" max="15619" width="6.42578125" style="189" customWidth="1"/>
    <col min="15620" max="15620" width="11.7109375" style="189" customWidth="1"/>
    <col min="15621" max="15621" width="13.85546875" style="189" customWidth="1"/>
    <col min="15622" max="15622" width="13.140625" style="189" customWidth="1"/>
    <col min="15623" max="15623" width="22.7109375" style="189" customWidth="1"/>
    <col min="15624" max="15872" width="9.140625" style="189"/>
    <col min="15873" max="15873" width="5.28515625" style="189" customWidth="1"/>
    <col min="15874" max="15874" width="45.7109375" style="189" customWidth="1"/>
    <col min="15875" max="15875" width="6.42578125" style="189" customWidth="1"/>
    <col min="15876" max="15876" width="11.7109375" style="189" customWidth="1"/>
    <col min="15877" max="15877" width="13.85546875" style="189" customWidth="1"/>
    <col min="15878" max="15878" width="13.140625" style="189" customWidth="1"/>
    <col min="15879" max="15879" width="22.7109375" style="189" customWidth="1"/>
    <col min="15880" max="16128" width="9.140625" style="189"/>
    <col min="16129" max="16129" width="5.28515625" style="189" customWidth="1"/>
    <col min="16130" max="16130" width="45.7109375" style="189" customWidth="1"/>
    <col min="16131" max="16131" width="6.42578125" style="189" customWidth="1"/>
    <col min="16132" max="16132" width="11.7109375" style="189" customWidth="1"/>
    <col min="16133" max="16133" width="13.85546875" style="189" customWidth="1"/>
    <col min="16134" max="16134" width="13.140625" style="189" customWidth="1"/>
    <col min="16135" max="16135" width="22.7109375" style="189" customWidth="1"/>
    <col min="16136" max="16384" width="9.140625" style="189"/>
  </cols>
  <sheetData>
    <row r="2" spans="1:9" ht="16.5">
      <c r="B2" s="1260" t="s">
        <v>1339</v>
      </c>
      <c r="C2" s="1261"/>
      <c r="D2" s="1261"/>
      <c r="H2" s="595" t="s">
        <v>1453</v>
      </c>
      <c r="I2" s="741"/>
    </row>
    <row r="3" spans="1:9" ht="16.5">
      <c r="B3" s="391"/>
      <c r="H3" s="596" t="s">
        <v>1454</v>
      </c>
      <c r="I3" s="741"/>
    </row>
    <row r="4" spans="1:9" ht="16.5">
      <c r="A4" s="394" t="s">
        <v>1127</v>
      </c>
      <c r="B4" s="395" t="s">
        <v>1128</v>
      </c>
      <c r="C4" s="396" t="s">
        <v>1129</v>
      </c>
      <c r="D4" s="425" t="s">
        <v>1130</v>
      </c>
      <c r="E4" s="458" t="s">
        <v>1131</v>
      </c>
      <c r="F4" s="463" t="s">
        <v>1132</v>
      </c>
      <c r="H4" s="529" t="s">
        <v>1455</v>
      </c>
      <c r="I4" s="741"/>
    </row>
    <row r="5" spans="1:9" ht="16.5">
      <c r="A5" s="399"/>
      <c r="B5" s="400"/>
      <c r="E5" s="459"/>
      <c r="F5" s="464"/>
      <c r="H5" s="597" t="s">
        <v>309</v>
      </c>
      <c r="I5" s="741"/>
    </row>
    <row r="6" spans="1:9" ht="16.5">
      <c r="A6" s="399"/>
      <c r="B6" s="420" t="s">
        <v>1147</v>
      </c>
      <c r="E6" s="459"/>
      <c r="F6" s="464"/>
      <c r="H6" s="531" t="s">
        <v>1376</v>
      </c>
      <c r="I6" s="741"/>
    </row>
    <row r="7" spans="1:9" ht="16.5">
      <c r="A7" s="399"/>
      <c r="B7" s="402"/>
      <c r="E7" s="459"/>
      <c r="F7" s="464"/>
      <c r="H7" s="598" t="s">
        <v>1456</v>
      </c>
      <c r="I7" s="741"/>
    </row>
    <row r="8" spans="1:9" ht="65.25" customHeight="1">
      <c r="A8" s="399"/>
      <c r="B8" s="402" t="s">
        <v>1167</v>
      </c>
      <c r="E8" s="459"/>
      <c r="F8" s="464"/>
      <c r="H8" s="599" t="s">
        <v>1457</v>
      </c>
      <c r="I8" s="723">
        <f>SUM(F15+F17+F19+F21+F27+F28+F31+F32+F33+F34+F35+F36+F37+F38+F39+F40+F42+F45+F46+F47+F48+F49+F50+F51+F53+F56+F57+F58+F61+F62+F63+F64+F67+F68+F69+F70+F71+F72+F75+F76+F79+F80+F81+F82+F83+F84+F87+F88+F89+F90+F93+F94+F95+F98+F99+F102+F103+F105+F107+F111+F115+F117+F119+F121+F123+F125+F127+F129+F131+F133+F135+F137+F139+F141+F143+F145+F147+F149+F151+F153+F155+F157+F159)</f>
        <v>0</v>
      </c>
    </row>
    <row r="9" spans="1:9" ht="46.5" customHeight="1">
      <c r="A9" s="399"/>
      <c r="B9" s="421" t="s">
        <v>1168</v>
      </c>
      <c r="E9" s="459"/>
      <c r="F9" s="464"/>
      <c r="H9" s="600" t="s">
        <v>1458</v>
      </c>
      <c r="I9" s="741"/>
    </row>
    <row r="10" spans="1:9" ht="60">
      <c r="A10" s="399"/>
      <c r="B10" s="421" t="s">
        <v>1340</v>
      </c>
      <c r="E10" s="459"/>
      <c r="F10" s="464"/>
      <c r="H10" s="601" t="s">
        <v>1459</v>
      </c>
      <c r="I10" s="741"/>
    </row>
    <row r="11" spans="1:9" ht="30">
      <c r="A11" s="399"/>
      <c r="B11" s="421" t="s">
        <v>2125</v>
      </c>
      <c r="E11" s="459"/>
      <c r="F11" s="464"/>
      <c r="H11" s="714" t="s">
        <v>1460</v>
      </c>
      <c r="I11" s="741"/>
    </row>
    <row r="12" spans="1:9" ht="60">
      <c r="A12" s="399"/>
      <c r="B12" s="421" t="s">
        <v>2126</v>
      </c>
      <c r="E12" s="459"/>
      <c r="F12" s="464"/>
      <c r="H12" s="936"/>
      <c r="I12" s="741"/>
    </row>
    <row r="13" spans="1:9" ht="16.5">
      <c r="A13" s="399"/>
      <c r="B13" s="421"/>
      <c r="E13" s="459"/>
      <c r="F13" s="464"/>
      <c r="H13" s="936"/>
      <c r="I13" s="741"/>
    </row>
    <row r="14" spans="1:9">
      <c r="A14" s="399"/>
      <c r="B14" s="421" t="s">
        <v>2127</v>
      </c>
      <c r="E14" s="459"/>
      <c r="F14" s="464"/>
    </row>
    <row r="15" spans="1:9" ht="120">
      <c r="A15" s="724">
        <v>1</v>
      </c>
      <c r="B15" s="716" t="s">
        <v>2062</v>
      </c>
      <c r="C15" s="730" t="s">
        <v>113</v>
      </c>
      <c r="D15" s="730">
        <v>1</v>
      </c>
      <c r="E15" s="1138">
        <v>0</v>
      </c>
      <c r="F15" s="1139">
        <f>D15*E15</f>
        <v>0</v>
      </c>
    </row>
    <row r="16" spans="1:9" s="432" customFormat="1" ht="8.25">
      <c r="A16" s="429"/>
      <c r="B16" s="947"/>
      <c r="C16" s="431"/>
      <c r="D16" s="431"/>
      <c r="E16" s="467"/>
      <c r="F16" s="468"/>
    </row>
    <row r="17" spans="1:6" ht="45.75" customHeight="1">
      <c r="A17" s="724">
        <v>2</v>
      </c>
      <c r="B17" s="716" t="s">
        <v>2063</v>
      </c>
      <c r="C17" s="730" t="s">
        <v>113</v>
      </c>
      <c r="D17" s="730">
        <v>1</v>
      </c>
      <c r="E17" s="1138">
        <v>0</v>
      </c>
      <c r="F17" s="1139">
        <f>D17*E17</f>
        <v>0</v>
      </c>
    </row>
    <row r="18" spans="1:6" s="432" customFormat="1" ht="8.25">
      <c r="A18" s="429"/>
      <c r="B18" s="947"/>
      <c r="C18" s="431"/>
      <c r="D18" s="431"/>
      <c r="E18" s="467"/>
      <c r="F18" s="468"/>
    </row>
    <row r="19" spans="1:6" ht="62.25" customHeight="1">
      <c r="A19" s="724">
        <v>3</v>
      </c>
      <c r="B19" s="716" t="s">
        <v>2064</v>
      </c>
      <c r="C19" s="730" t="s">
        <v>113</v>
      </c>
      <c r="D19" s="730">
        <v>2</v>
      </c>
      <c r="E19" s="1138">
        <v>0</v>
      </c>
      <c r="F19" s="1139">
        <f>D19*E19</f>
        <v>0</v>
      </c>
    </row>
    <row r="20" spans="1:6" s="432" customFormat="1" ht="8.25">
      <c r="A20" s="429"/>
      <c r="B20" s="947"/>
      <c r="C20" s="431"/>
      <c r="D20" s="431"/>
      <c r="E20" s="467"/>
      <c r="F20" s="468"/>
    </row>
    <row r="21" spans="1:6" ht="63.75" customHeight="1">
      <c r="A21" s="724">
        <v>4</v>
      </c>
      <c r="B21" s="716" t="s">
        <v>2065</v>
      </c>
      <c r="C21" s="730" t="s">
        <v>113</v>
      </c>
      <c r="D21" s="730">
        <v>2</v>
      </c>
      <c r="E21" s="1138">
        <v>0</v>
      </c>
      <c r="F21" s="1139">
        <f>D21*E21</f>
        <v>0</v>
      </c>
    </row>
    <row r="22" spans="1:6">
      <c r="A22" s="422"/>
      <c r="B22" s="404"/>
      <c r="C22" s="412"/>
      <c r="D22" s="412"/>
      <c r="E22" s="461"/>
      <c r="F22" s="466"/>
    </row>
    <row r="23" spans="1:6" ht="30">
      <c r="A23" s="422"/>
      <c r="B23" s="421" t="s">
        <v>2066</v>
      </c>
      <c r="C23" s="412"/>
      <c r="D23" s="412"/>
      <c r="E23" s="461"/>
      <c r="F23" s="466"/>
    </row>
    <row r="24" spans="1:6" ht="60">
      <c r="A24" s="422"/>
      <c r="B24" s="404" t="s">
        <v>2067</v>
      </c>
      <c r="C24" s="412"/>
      <c r="D24" s="412"/>
      <c r="E24" s="461"/>
      <c r="F24" s="466"/>
    </row>
    <row r="25" spans="1:6">
      <c r="A25" s="422"/>
      <c r="B25" s="404"/>
      <c r="C25" s="412"/>
      <c r="D25" s="412"/>
      <c r="E25" s="461"/>
      <c r="F25" s="466"/>
    </row>
    <row r="26" spans="1:6" ht="45">
      <c r="A26" s="724">
        <v>5</v>
      </c>
      <c r="B26" s="716" t="s">
        <v>2068</v>
      </c>
      <c r="C26" s="730"/>
      <c r="D26" s="730"/>
      <c r="E26" s="1138"/>
      <c r="F26" s="1139"/>
    </row>
    <row r="27" spans="1:6" s="432" customFormat="1">
      <c r="A27" s="724"/>
      <c r="B27" s="716" t="s">
        <v>2069</v>
      </c>
      <c r="C27" s="730" t="s">
        <v>113</v>
      </c>
      <c r="D27" s="730">
        <v>2</v>
      </c>
      <c r="E27" s="1138">
        <v>0</v>
      </c>
      <c r="F27" s="1139">
        <f>D27*E27</f>
        <v>0</v>
      </c>
    </row>
    <row r="28" spans="1:6">
      <c r="A28" s="724"/>
      <c r="B28" s="716" t="s">
        <v>2070</v>
      </c>
      <c r="C28" s="730" t="s">
        <v>113</v>
      </c>
      <c r="D28" s="730">
        <v>2</v>
      </c>
      <c r="E28" s="1138">
        <v>0</v>
      </c>
      <c r="F28" s="1139">
        <f>D28*E28</f>
        <v>0</v>
      </c>
    </row>
    <row r="29" spans="1:6" ht="12.75">
      <c r="A29" s="429"/>
      <c r="B29" s="947"/>
      <c r="C29" s="431"/>
      <c r="D29" s="431"/>
      <c r="E29" s="467"/>
      <c r="F29" s="468"/>
    </row>
    <row r="30" spans="1:6" s="432" customFormat="1" ht="90">
      <c r="A30" s="724">
        <v>6</v>
      </c>
      <c r="B30" s="716" t="s">
        <v>2071</v>
      </c>
      <c r="C30" s="730"/>
      <c r="D30" s="730"/>
      <c r="E30" s="1138"/>
      <c r="F30" s="1139"/>
    </row>
    <row r="31" spans="1:6">
      <c r="A31" s="724"/>
      <c r="B31" s="716" t="s">
        <v>2072</v>
      </c>
      <c r="C31" s="730" t="s">
        <v>113</v>
      </c>
      <c r="D31" s="730">
        <v>4</v>
      </c>
      <c r="E31" s="1138">
        <v>0</v>
      </c>
      <c r="F31" s="1139">
        <f>D31*E31</f>
        <v>0</v>
      </c>
    </row>
    <row r="32" spans="1:6">
      <c r="A32" s="724"/>
      <c r="B32" s="716" t="s">
        <v>1342</v>
      </c>
      <c r="C32" s="730" t="s">
        <v>113</v>
      </c>
      <c r="D32" s="730">
        <v>8</v>
      </c>
      <c r="E32" s="1138">
        <v>0</v>
      </c>
      <c r="F32" s="1139">
        <f>D32*E32</f>
        <v>0</v>
      </c>
    </row>
    <row r="33" spans="1:6">
      <c r="A33" s="724"/>
      <c r="B33" s="716" t="s">
        <v>1343</v>
      </c>
      <c r="C33" s="730" t="s">
        <v>113</v>
      </c>
      <c r="D33" s="730">
        <v>2</v>
      </c>
      <c r="E33" s="1138">
        <v>0</v>
      </c>
      <c r="F33" s="1139">
        <f>D33*E33</f>
        <v>0</v>
      </c>
    </row>
    <row r="34" spans="1:6">
      <c r="A34" s="724"/>
      <c r="B34" s="958" t="s">
        <v>1344</v>
      </c>
      <c r="C34" s="730" t="s">
        <v>113</v>
      </c>
      <c r="D34" s="730">
        <v>10</v>
      </c>
      <c r="E34" s="1138">
        <v>0</v>
      </c>
      <c r="F34" s="1139">
        <f t="shared" ref="F34:F40" si="0">D34*E34</f>
        <v>0</v>
      </c>
    </row>
    <row r="35" spans="1:6">
      <c r="A35" s="724"/>
      <c r="B35" s="958" t="s">
        <v>1345</v>
      </c>
      <c r="C35" s="730" t="s">
        <v>113</v>
      </c>
      <c r="D35" s="730">
        <v>4</v>
      </c>
      <c r="E35" s="1138">
        <v>0</v>
      </c>
      <c r="F35" s="1139">
        <f t="shared" si="0"/>
        <v>0</v>
      </c>
    </row>
    <row r="36" spans="1:6">
      <c r="A36" s="724"/>
      <c r="B36" s="958" t="s">
        <v>1346</v>
      </c>
      <c r="C36" s="730" t="s">
        <v>113</v>
      </c>
      <c r="D36" s="730">
        <v>2</v>
      </c>
      <c r="E36" s="1138">
        <v>0</v>
      </c>
      <c r="F36" s="1139">
        <f t="shared" si="0"/>
        <v>0</v>
      </c>
    </row>
    <row r="37" spans="1:6">
      <c r="A37" s="724"/>
      <c r="B37" s="958" t="s">
        <v>1347</v>
      </c>
      <c r="C37" s="730" t="s">
        <v>113</v>
      </c>
      <c r="D37" s="730">
        <v>8</v>
      </c>
      <c r="E37" s="1138">
        <v>0</v>
      </c>
      <c r="F37" s="1139">
        <f t="shared" si="0"/>
        <v>0</v>
      </c>
    </row>
    <row r="38" spans="1:6">
      <c r="A38" s="724"/>
      <c r="B38" s="958" t="s">
        <v>1348</v>
      </c>
      <c r="C38" s="730" t="s">
        <v>113</v>
      </c>
      <c r="D38" s="730">
        <v>4</v>
      </c>
      <c r="E38" s="1138">
        <v>0</v>
      </c>
      <c r="F38" s="1139">
        <f t="shared" si="0"/>
        <v>0</v>
      </c>
    </row>
    <row r="39" spans="1:6">
      <c r="A39" s="724"/>
      <c r="B39" s="958" t="s">
        <v>1349</v>
      </c>
      <c r="C39" s="957" t="s">
        <v>113</v>
      </c>
      <c r="D39" s="731">
        <v>2</v>
      </c>
      <c r="E39" s="1140">
        <v>0</v>
      </c>
      <c r="F39" s="1139">
        <f t="shared" si="0"/>
        <v>0</v>
      </c>
    </row>
    <row r="40" spans="1:6">
      <c r="A40" s="724"/>
      <c r="B40" s="958" t="s">
        <v>1350</v>
      </c>
      <c r="C40" s="957" t="s">
        <v>113</v>
      </c>
      <c r="D40" s="731">
        <v>0</v>
      </c>
      <c r="E40" s="1140">
        <v>0</v>
      </c>
      <c r="F40" s="1139">
        <f t="shared" si="0"/>
        <v>0</v>
      </c>
    </row>
    <row r="41" spans="1:6" ht="12.75">
      <c r="A41" s="429"/>
      <c r="B41" s="947"/>
      <c r="C41" s="431"/>
      <c r="D41" s="431"/>
      <c r="E41" s="467"/>
      <c r="F41" s="468"/>
    </row>
    <row r="42" spans="1:6" s="432" customFormat="1" ht="183" customHeight="1">
      <c r="A42" s="724">
        <v>7</v>
      </c>
      <c r="B42" s="716" t="s">
        <v>2073</v>
      </c>
      <c r="C42" s="730" t="s">
        <v>113</v>
      </c>
      <c r="D42" s="730">
        <v>2</v>
      </c>
      <c r="E42" s="1138">
        <v>0</v>
      </c>
      <c r="F42" s="1139">
        <f>D42*E42</f>
        <v>0</v>
      </c>
    </row>
    <row r="43" spans="1:6" ht="11.25" customHeight="1">
      <c r="A43" s="429"/>
      <c r="B43" s="947"/>
      <c r="C43" s="431"/>
      <c r="D43" s="431"/>
      <c r="E43" s="467"/>
      <c r="F43" s="468"/>
    </row>
    <row r="44" spans="1:6" ht="126" customHeight="1">
      <c r="A44" s="724">
        <v>8</v>
      </c>
      <c r="B44" s="716" t="s">
        <v>2074</v>
      </c>
      <c r="C44" s="730"/>
      <c r="D44" s="730"/>
      <c r="E44" s="1138"/>
      <c r="F44" s="1139"/>
    </row>
    <row r="45" spans="1:6" ht="30">
      <c r="A45" s="724"/>
      <c r="B45" s="716" t="s">
        <v>2075</v>
      </c>
      <c r="C45" s="730" t="s">
        <v>895</v>
      </c>
      <c r="D45" s="730">
        <v>40</v>
      </c>
      <c r="E45" s="1138">
        <v>0</v>
      </c>
      <c r="F45" s="1139">
        <f t="shared" ref="F45:F51" si="1">D45*E45</f>
        <v>0</v>
      </c>
    </row>
    <row r="46" spans="1:6" ht="30">
      <c r="A46" s="724"/>
      <c r="B46" s="716" t="s">
        <v>2076</v>
      </c>
      <c r="C46" s="730" t="s">
        <v>895</v>
      </c>
      <c r="D46" s="730">
        <v>30</v>
      </c>
      <c r="E46" s="1138">
        <v>0</v>
      </c>
      <c r="F46" s="1139">
        <f t="shared" si="1"/>
        <v>0</v>
      </c>
    </row>
    <row r="47" spans="1:6" ht="30">
      <c r="A47" s="724"/>
      <c r="B47" s="716" t="s">
        <v>2077</v>
      </c>
      <c r="C47" s="730" t="s">
        <v>895</v>
      </c>
      <c r="D47" s="730">
        <v>10</v>
      </c>
      <c r="E47" s="1138">
        <v>0</v>
      </c>
      <c r="F47" s="1139">
        <f t="shared" si="1"/>
        <v>0</v>
      </c>
    </row>
    <row r="48" spans="1:6" ht="30">
      <c r="A48" s="724"/>
      <c r="B48" s="716" t="s">
        <v>2078</v>
      </c>
      <c r="C48" s="730" t="s">
        <v>895</v>
      </c>
      <c r="D48" s="730">
        <v>20</v>
      </c>
      <c r="E48" s="1138">
        <v>0</v>
      </c>
      <c r="F48" s="1139">
        <f t="shared" si="1"/>
        <v>0</v>
      </c>
    </row>
    <row r="49" spans="1:6" ht="30">
      <c r="A49" s="724"/>
      <c r="B49" s="958" t="s">
        <v>2079</v>
      </c>
      <c r="C49" s="730" t="s">
        <v>895</v>
      </c>
      <c r="D49" s="730">
        <v>20</v>
      </c>
      <c r="E49" s="1138">
        <v>0</v>
      </c>
      <c r="F49" s="1139">
        <f t="shared" si="1"/>
        <v>0</v>
      </c>
    </row>
    <row r="50" spans="1:6" s="432" customFormat="1" ht="30">
      <c r="A50" s="724"/>
      <c r="B50" s="958" t="s">
        <v>2080</v>
      </c>
      <c r="C50" s="730" t="s">
        <v>895</v>
      </c>
      <c r="D50" s="730">
        <v>10</v>
      </c>
      <c r="E50" s="1138">
        <v>0</v>
      </c>
      <c r="F50" s="1139">
        <f t="shared" si="1"/>
        <v>0</v>
      </c>
    </row>
    <row r="51" spans="1:6" ht="17.25" customHeight="1">
      <c r="A51" s="724"/>
      <c r="B51" s="958" t="s">
        <v>2080</v>
      </c>
      <c r="C51" s="730" t="s">
        <v>895</v>
      </c>
      <c r="D51" s="730">
        <v>8</v>
      </c>
      <c r="E51" s="1138">
        <v>0</v>
      </c>
      <c r="F51" s="1139">
        <f t="shared" si="1"/>
        <v>0</v>
      </c>
    </row>
    <row r="52" spans="1:6" ht="12.75">
      <c r="A52" s="429"/>
      <c r="B52" s="947"/>
      <c r="C52" s="431"/>
      <c r="D52" s="431"/>
      <c r="E52" s="467"/>
      <c r="F52" s="468"/>
    </row>
    <row r="53" spans="1:6" ht="60.75" customHeight="1">
      <c r="A53" s="724">
        <v>9</v>
      </c>
      <c r="B53" s="725" t="s">
        <v>2081</v>
      </c>
      <c r="C53" s="730" t="s">
        <v>113</v>
      </c>
      <c r="D53" s="971">
        <v>1</v>
      </c>
      <c r="E53" s="1140">
        <v>0</v>
      </c>
      <c r="F53" s="1133">
        <f>D53*E53</f>
        <v>0</v>
      </c>
    </row>
    <row r="54" spans="1:6" ht="12.75">
      <c r="A54" s="429"/>
      <c r="B54" s="947"/>
      <c r="C54" s="431"/>
      <c r="D54" s="431"/>
      <c r="E54" s="467"/>
      <c r="F54" s="468"/>
    </row>
    <row r="55" spans="1:6" ht="45">
      <c r="A55" s="724">
        <v>10</v>
      </c>
      <c r="B55" s="716" t="s">
        <v>2082</v>
      </c>
      <c r="C55" s="730"/>
      <c r="D55" s="730"/>
      <c r="E55" s="1138"/>
      <c r="F55" s="1139"/>
    </row>
    <row r="56" spans="1:6">
      <c r="A56" s="724"/>
      <c r="B56" s="716" t="s">
        <v>2083</v>
      </c>
      <c r="C56" s="730" t="s">
        <v>895</v>
      </c>
      <c r="D56" s="730">
        <v>24</v>
      </c>
      <c r="E56" s="1138">
        <v>0</v>
      </c>
      <c r="F56" s="1139">
        <f>D56*E56</f>
        <v>0</v>
      </c>
    </row>
    <row r="57" spans="1:6" ht="30">
      <c r="A57" s="724"/>
      <c r="B57" s="716" t="s">
        <v>2084</v>
      </c>
      <c r="C57" s="730" t="s">
        <v>895</v>
      </c>
      <c r="D57" s="730">
        <v>20</v>
      </c>
      <c r="E57" s="1138">
        <v>0</v>
      </c>
      <c r="F57" s="1139">
        <f>D57*E57</f>
        <v>0</v>
      </c>
    </row>
    <row r="58" spans="1:6" ht="15.75" customHeight="1">
      <c r="A58" s="724"/>
      <c r="B58" s="716" t="s">
        <v>2085</v>
      </c>
      <c r="C58" s="730" t="s">
        <v>895</v>
      </c>
      <c r="D58" s="730">
        <v>20</v>
      </c>
      <c r="E58" s="1138">
        <v>0</v>
      </c>
      <c r="F58" s="1139">
        <f>D58*E58</f>
        <v>0</v>
      </c>
    </row>
    <row r="59" spans="1:6" s="432" customFormat="1" ht="8.25">
      <c r="A59" s="429"/>
      <c r="B59" s="947"/>
      <c r="C59" s="431"/>
      <c r="D59" s="431"/>
      <c r="E59" s="467"/>
      <c r="F59" s="468"/>
    </row>
    <row r="60" spans="1:6" ht="61.5" customHeight="1">
      <c r="A60" s="724">
        <v>11</v>
      </c>
      <c r="B60" s="716" t="s">
        <v>2086</v>
      </c>
      <c r="C60" s="957"/>
      <c r="D60" s="731"/>
      <c r="E60" s="1140"/>
      <c r="F60" s="1133"/>
    </row>
    <row r="61" spans="1:6">
      <c r="A61" s="724"/>
      <c r="B61" s="958" t="s">
        <v>1342</v>
      </c>
      <c r="C61" s="730" t="s">
        <v>113</v>
      </c>
      <c r="D61" s="730">
        <v>1</v>
      </c>
      <c r="E61" s="1140">
        <v>0</v>
      </c>
      <c r="F61" s="1133">
        <f>D61*E61</f>
        <v>0</v>
      </c>
    </row>
    <row r="62" spans="1:6">
      <c r="A62" s="724"/>
      <c r="B62" s="958" t="s">
        <v>1344</v>
      </c>
      <c r="C62" s="730" t="s">
        <v>113</v>
      </c>
      <c r="D62" s="730">
        <v>2</v>
      </c>
      <c r="E62" s="1140">
        <v>0</v>
      </c>
      <c r="F62" s="1133">
        <f>D62*E62</f>
        <v>0</v>
      </c>
    </row>
    <row r="63" spans="1:6">
      <c r="A63" s="724"/>
      <c r="B63" s="958" t="s">
        <v>1345</v>
      </c>
      <c r="C63" s="730" t="s">
        <v>113</v>
      </c>
      <c r="D63" s="730">
        <v>2</v>
      </c>
      <c r="E63" s="1140">
        <v>0</v>
      </c>
      <c r="F63" s="1133">
        <f>D63*E63</f>
        <v>0</v>
      </c>
    </row>
    <row r="64" spans="1:6">
      <c r="A64" s="724"/>
      <c r="B64" s="958" t="s">
        <v>1347</v>
      </c>
      <c r="C64" s="957" t="s">
        <v>113</v>
      </c>
      <c r="D64" s="731">
        <v>1</v>
      </c>
      <c r="E64" s="1140">
        <v>0</v>
      </c>
      <c r="F64" s="1133">
        <f>D64*E64</f>
        <v>0</v>
      </c>
    </row>
    <row r="65" spans="1:6" ht="12.75">
      <c r="A65" s="429"/>
      <c r="B65" s="947"/>
      <c r="C65" s="431"/>
      <c r="D65" s="431"/>
      <c r="E65" s="467"/>
      <c r="F65" s="468"/>
    </row>
    <row r="66" spans="1:6" ht="61.5" customHeight="1">
      <c r="A66" s="724">
        <v>12</v>
      </c>
      <c r="B66" s="725" t="s">
        <v>2087</v>
      </c>
      <c r="C66" s="957"/>
      <c r="D66" s="743"/>
      <c r="E66" s="1140"/>
      <c r="F66" s="1133"/>
    </row>
    <row r="67" spans="1:6">
      <c r="A67" s="724"/>
      <c r="B67" s="716" t="s">
        <v>1342</v>
      </c>
      <c r="C67" s="957" t="s">
        <v>113</v>
      </c>
      <c r="D67" s="743">
        <v>1</v>
      </c>
      <c r="E67" s="1140">
        <v>0</v>
      </c>
      <c r="F67" s="1133">
        <f t="shared" ref="F67:F72" si="2">D67*E67</f>
        <v>0</v>
      </c>
    </row>
    <row r="68" spans="1:6">
      <c r="A68" s="724"/>
      <c r="B68" s="958" t="s">
        <v>1344</v>
      </c>
      <c r="C68" s="730" t="s">
        <v>113</v>
      </c>
      <c r="D68" s="730">
        <v>2</v>
      </c>
      <c r="E68" s="1140">
        <v>0</v>
      </c>
      <c r="F68" s="1133">
        <f t="shared" si="2"/>
        <v>0</v>
      </c>
    </row>
    <row r="69" spans="1:6" s="432" customFormat="1">
      <c r="A69" s="724"/>
      <c r="B69" s="958" t="s">
        <v>1345</v>
      </c>
      <c r="C69" s="730" t="s">
        <v>113</v>
      </c>
      <c r="D69" s="730">
        <v>2</v>
      </c>
      <c r="E69" s="1140">
        <v>0</v>
      </c>
      <c r="F69" s="1133">
        <f t="shared" si="2"/>
        <v>0</v>
      </c>
    </row>
    <row r="70" spans="1:6">
      <c r="A70" s="724"/>
      <c r="B70" s="958" t="s">
        <v>1346</v>
      </c>
      <c r="C70" s="730" t="s">
        <v>113</v>
      </c>
      <c r="D70" s="730">
        <v>1</v>
      </c>
      <c r="E70" s="1140">
        <v>0</v>
      </c>
      <c r="F70" s="1133">
        <f t="shared" si="2"/>
        <v>0</v>
      </c>
    </row>
    <row r="71" spans="1:6" s="432" customFormat="1">
      <c r="A71" s="724"/>
      <c r="B71" s="958" t="s">
        <v>1347</v>
      </c>
      <c r="C71" s="730" t="s">
        <v>113</v>
      </c>
      <c r="D71" s="730">
        <v>1</v>
      </c>
      <c r="E71" s="1140">
        <v>0</v>
      </c>
      <c r="F71" s="1133">
        <f t="shared" si="2"/>
        <v>0</v>
      </c>
    </row>
    <row r="72" spans="1:6">
      <c r="A72" s="724"/>
      <c r="B72" s="958" t="s">
        <v>1348</v>
      </c>
      <c r="C72" s="957" t="s">
        <v>113</v>
      </c>
      <c r="D72" s="731">
        <v>1</v>
      </c>
      <c r="E72" s="1140">
        <v>0</v>
      </c>
      <c r="F72" s="1133">
        <f t="shared" si="2"/>
        <v>0</v>
      </c>
    </row>
    <row r="73" spans="1:6" s="432" customFormat="1" ht="8.25">
      <c r="A73" s="429"/>
      <c r="B73" s="947"/>
      <c r="C73" s="431"/>
      <c r="D73" s="431"/>
      <c r="E73" s="467"/>
      <c r="F73" s="468"/>
    </row>
    <row r="74" spans="1:6" ht="106.5" customHeight="1">
      <c r="A74" s="724">
        <v>13</v>
      </c>
      <c r="B74" s="725" t="s">
        <v>2088</v>
      </c>
      <c r="C74" s="957"/>
      <c r="D74" s="731"/>
      <c r="E74" s="1140"/>
      <c r="F74" s="1133"/>
    </row>
    <row r="75" spans="1:6" s="432" customFormat="1">
      <c r="A75" s="724"/>
      <c r="B75" s="958" t="s">
        <v>2089</v>
      </c>
      <c r="C75" s="957" t="s">
        <v>113</v>
      </c>
      <c r="D75" s="731">
        <v>1</v>
      </c>
      <c r="E75" s="1140">
        <v>0</v>
      </c>
      <c r="F75" s="1133">
        <f>D75*E75</f>
        <v>0</v>
      </c>
    </row>
    <row r="76" spans="1:6">
      <c r="A76" s="724"/>
      <c r="B76" s="958" t="s">
        <v>2090</v>
      </c>
      <c r="C76" s="957" t="s">
        <v>113</v>
      </c>
      <c r="D76" s="731">
        <v>1</v>
      </c>
      <c r="E76" s="1140">
        <v>0</v>
      </c>
      <c r="F76" s="1133">
        <f>D76*E76</f>
        <v>0</v>
      </c>
    </row>
    <row r="77" spans="1:6" s="432" customFormat="1" ht="8.25">
      <c r="A77" s="429"/>
      <c r="B77" s="947"/>
      <c r="C77" s="431"/>
      <c r="D77" s="431"/>
      <c r="E77" s="467"/>
      <c r="F77" s="468"/>
    </row>
    <row r="78" spans="1:6" s="432" customFormat="1" ht="45">
      <c r="A78" s="724">
        <v>14</v>
      </c>
      <c r="B78" s="744" t="s">
        <v>2091</v>
      </c>
      <c r="C78" s="957"/>
      <c r="D78" s="731"/>
      <c r="E78" s="1153"/>
      <c r="F78" s="1153"/>
    </row>
    <row r="79" spans="1:6" s="432" customFormat="1">
      <c r="A79" s="724"/>
      <c r="B79" s="958" t="s">
        <v>2092</v>
      </c>
      <c r="C79" s="957" t="s">
        <v>113</v>
      </c>
      <c r="D79" s="972">
        <v>1</v>
      </c>
      <c r="E79" s="1153">
        <v>0</v>
      </c>
      <c r="F79" s="1153">
        <f t="shared" ref="F79:F84" si="3">D79*E79</f>
        <v>0</v>
      </c>
    </row>
    <row r="80" spans="1:6">
      <c r="A80" s="724"/>
      <c r="B80" s="958" t="s">
        <v>2093</v>
      </c>
      <c r="C80" s="957" t="s">
        <v>113</v>
      </c>
      <c r="D80" s="972">
        <v>1</v>
      </c>
      <c r="E80" s="1153">
        <v>0</v>
      </c>
      <c r="F80" s="1153">
        <f t="shared" si="3"/>
        <v>0</v>
      </c>
    </row>
    <row r="81" spans="1:6">
      <c r="A81" s="724"/>
      <c r="B81" s="958" t="s">
        <v>1352</v>
      </c>
      <c r="C81" s="957" t="s">
        <v>113</v>
      </c>
      <c r="D81" s="972">
        <v>1</v>
      </c>
      <c r="E81" s="1153">
        <v>0</v>
      </c>
      <c r="F81" s="1153">
        <f t="shared" si="3"/>
        <v>0</v>
      </c>
    </row>
    <row r="82" spans="1:6">
      <c r="A82" s="724"/>
      <c r="B82" s="958" t="s">
        <v>1353</v>
      </c>
      <c r="C82" s="957" t="s">
        <v>113</v>
      </c>
      <c r="D82" s="972">
        <v>2</v>
      </c>
      <c r="E82" s="1153">
        <v>0</v>
      </c>
      <c r="F82" s="1153">
        <f t="shared" si="3"/>
        <v>0</v>
      </c>
    </row>
    <row r="83" spans="1:6">
      <c r="A83" s="724"/>
      <c r="B83" s="958" t="s">
        <v>2094</v>
      </c>
      <c r="C83" s="957" t="s">
        <v>113</v>
      </c>
      <c r="D83" s="972">
        <v>1</v>
      </c>
      <c r="E83" s="1153">
        <v>0</v>
      </c>
      <c r="F83" s="1153">
        <f t="shared" si="3"/>
        <v>0</v>
      </c>
    </row>
    <row r="84" spans="1:6" s="432" customFormat="1">
      <c r="A84" s="724"/>
      <c r="B84" s="958" t="s">
        <v>2095</v>
      </c>
      <c r="C84" s="957" t="s">
        <v>113</v>
      </c>
      <c r="D84" s="972">
        <v>1</v>
      </c>
      <c r="E84" s="1153">
        <v>0</v>
      </c>
      <c r="F84" s="1153">
        <f t="shared" si="3"/>
        <v>0</v>
      </c>
    </row>
    <row r="85" spans="1:6" ht="12.75">
      <c r="A85" s="429"/>
      <c r="B85" s="947"/>
      <c r="C85" s="431"/>
      <c r="D85" s="431"/>
      <c r="E85" s="467"/>
      <c r="F85" s="468"/>
    </row>
    <row r="86" spans="1:6" ht="75" customHeight="1">
      <c r="A86" s="724">
        <v>15</v>
      </c>
      <c r="B86" s="716" t="s">
        <v>2096</v>
      </c>
      <c r="C86" s="957"/>
      <c r="D86" s="731"/>
      <c r="E86" s="1153"/>
      <c r="F86" s="1140"/>
    </row>
    <row r="87" spans="1:6">
      <c r="A87" s="724"/>
      <c r="B87" s="716" t="s">
        <v>2097</v>
      </c>
      <c r="C87" s="973" t="s">
        <v>113</v>
      </c>
      <c r="D87" s="742">
        <v>1</v>
      </c>
      <c r="E87" s="1154">
        <v>0</v>
      </c>
      <c r="F87" s="1155">
        <f>D87*E87</f>
        <v>0</v>
      </c>
    </row>
    <row r="88" spans="1:6">
      <c r="A88" s="724"/>
      <c r="B88" s="725" t="s">
        <v>1351</v>
      </c>
      <c r="C88" s="973" t="s">
        <v>113</v>
      </c>
      <c r="D88" s="742">
        <v>4</v>
      </c>
      <c r="E88" s="1154">
        <v>0</v>
      </c>
      <c r="F88" s="1155">
        <f>D88*E88</f>
        <v>0</v>
      </c>
    </row>
    <row r="89" spans="1:6">
      <c r="A89" s="724"/>
      <c r="B89" s="725" t="s">
        <v>2098</v>
      </c>
      <c r="C89" s="973" t="s">
        <v>113</v>
      </c>
      <c r="D89" s="742">
        <v>1</v>
      </c>
      <c r="E89" s="1154">
        <v>0</v>
      </c>
      <c r="F89" s="1155">
        <f>D89*E89</f>
        <v>0</v>
      </c>
    </row>
    <row r="90" spans="1:6">
      <c r="A90" s="724"/>
      <c r="B90" s="725" t="s">
        <v>2099</v>
      </c>
      <c r="C90" s="973" t="s">
        <v>113</v>
      </c>
      <c r="D90" s="742">
        <v>1</v>
      </c>
      <c r="E90" s="1154">
        <v>0</v>
      </c>
      <c r="F90" s="1155">
        <f>D90*E90</f>
        <v>0</v>
      </c>
    </row>
    <row r="91" spans="1:6" s="432" customFormat="1" ht="8.25">
      <c r="A91" s="429"/>
      <c r="B91" s="947"/>
      <c r="C91" s="431"/>
      <c r="D91" s="431"/>
      <c r="E91" s="467"/>
      <c r="F91" s="468"/>
    </row>
    <row r="92" spans="1:6" ht="75.75" customHeight="1">
      <c r="A92" s="724">
        <v>16</v>
      </c>
      <c r="B92" s="725" t="s">
        <v>2100</v>
      </c>
      <c r="C92" s="957"/>
      <c r="D92" s="731"/>
      <c r="E92" s="1140"/>
      <c r="F92" s="1133"/>
    </row>
    <row r="93" spans="1:6" s="432" customFormat="1" ht="150">
      <c r="A93" s="724"/>
      <c r="B93" s="725" t="s">
        <v>2101</v>
      </c>
      <c r="C93" s="957" t="s">
        <v>113</v>
      </c>
      <c r="D93" s="731">
        <v>1</v>
      </c>
      <c r="E93" s="1140">
        <v>0</v>
      </c>
      <c r="F93" s="1133">
        <f>D93*E93</f>
        <v>0</v>
      </c>
    </row>
    <row r="94" spans="1:6" ht="152.25" customHeight="1">
      <c r="A94" s="724"/>
      <c r="B94" s="725" t="s">
        <v>2102</v>
      </c>
      <c r="C94" s="957" t="s">
        <v>113</v>
      </c>
      <c r="D94" s="731">
        <v>1</v>
      </c>
      <c r="E94" s="1140">
        <v>0</v>
      </c>
      <c r="F94" s="1133">
        <f>D94*E94</f>
        <v>0</v>
      </c>
    </row>
    <row r="95" spans="1:6" s="432" customFormat="1" ht="150">
      <c r="A95" s="724"/>
      <c r="B95" s="725" t="s">
        <v>2103</v>
      </c>
      <c r="C95" s="957" t="s">
        <v>113</v>
      </c>
      <c r="D95" s="731">
        <v>1</v>
      </c>
      <c r="E95" s="1140">
        <v>0</v>
      </c>
      <c r="F95" s="1133">
        <f>D95*E95</f>
        <v>0</v>
      </c>
    </row>
    <row r="96" spans="1:6" ht="12.75">
      <c r="A96" s="429"/>
      <c r="B96" s="947"/>
      <c r="C96" s="431"/>
      <c r="D96" s="431"/>
      <c r="E96" s="467"/>
      <c r="F96" s="468"/>
    </row>
    <row r="97" spans="1:6" s="432" customFormat="1" ht="90">
      <c r="A97" s="724">
        <v>17</v>
      </c>
      <c r="B97" s="725" t="s">
        <v>2104</v>
      </c>
      <c r="C97" s="957"/>
      <c r="D97" s="731"/>
      <c r="E97" s="1140"/>
      <c r="F97" s="1133"/>
    </row>
    <row r="98" spans="1:6" ht="150">
      <c r="A98" s="724"/>
      <c r="B98" s="725" t="s">
        <v>2105</v>
      </c>
      <c r="C98" s="957" t="s">
        <v>113</v>
      </c>
      <c r="D98" s="731">
        <v>2</v>
      </c>
      <c r="E98" s="1140">
        <v>0</v>
      </c>
      <c r="F98" s="1133">
        <f>D98*E98</f>
        <v>0</v>
      </c>
    </row>
    <row r="99" spans="1:6" ht="150">
      <c r="A99" s="724"/>
      <c r="B99" s="725" t="s">
        <v>2106</v>
      </c>
      <c r="C99" s="957" t="s">
        <v>113</v>
      </c>
      <c r="D99" s="731">
        <v>1</v>
      </c>
      <c r="E99" s="1140">
        <v>0</v>
      </c>
      <c r="F99" s="1133">
        <f>D99*E99</f>
        <v>0</v>
      </c>
    </row>
    <row r="100" spans="1:6" ht="12.75">
      <c r="A100" s="429"/>
      <c r="B100" s="947"/>
      <c r="C100" s="431"/>
      <c r="D100" s="431"/>
      <c r="E100" s="467"/>
      <c r="F100" s="468"/>
    </row>
    <row r="101" spans="1:6" s="432" customFormat="1" ht="60">
      <c r="A101" s="724">
        <v>18</v>
      </c>
      <c r="B101" s="744" t="s">
        <v>2107</v>
      </c>
      <c r="C101" s="730"/>
      <c r="D101" s="730"/>
      <c r="E101" s="1140"/>
      <c r="F101" s="1133"/>
    </row>
    <row r="102" spans="1:6">
      <c r="A102" s="724"/>
      <c r="B102" s="958" t="s">
        <v>2108</v>
      </c>
      <c r="C102" s="730" t="s">
        <v>113</v>
      </c>
      <c r="D102" s="730">
        <v>1</v>
      </c>
      <c r="E102" s="1140">
        <v>0</v>
      </c>
      <c r="F102" s="1133">
        <f>D102*E102</f>
        <v>0</v>
      </c>
    </row>
    <row r="103" spans="1:6" s="432" customFormat="1">
      <c r="A103" s="724"/>
      <c r="B103" s="958" t="s">
        <v>2109</v>
      </c>
      <c r="C103" s="957" t="s">
        <v>113</v>
      </c>
      <c r="D103" s="731">
        <v>1</v>
      </c>
      <c r="E103" s="1140">
        <v>0</v>
      </c>
      <c r="F103" s="1133">
        <f>D103*E103</f>
        <v>0</v>
      </c>
    </row>
    <row r="104" spans="1:6" ht="12.75">
      <c r="A104" s="429"/>
      <c r="B104" s="947"/>
      <c r="C104" s="431"/>
      <c r="D104" s="431"/>
      <c r="E104" s="467"/>
      <c r="F104" s="468"/>
    </row>
    <row r="105" spans="1:6" ht="45">
      <c r="A105" s="724">
        <v>19</v>
      </c>
      <c r="B105" s="716" t="s">
        <v>2110</v>
      </c>
      <c r="C105" s="957" t="s">
        <v>113</v>
      </c>
      <c r="D105" s="743">
        <v>1</v>
      </c>
      <c r="E105" s="1140">
        <v>0</v>
      </c>
      <c r="F105" s="1133">
        <f>D105*E105</f>
        <v>0</v>
      </c>
    </row>
    <row r="106" spans="1:6" ht="12.75">
      <c r="A106" s="429"/>
      <c r="B106" s="947"/>
      <c r="C106" s="431"/>
      <c r="D106" s="431"/>
      <c r="E106" s="467"/>
      <c r="F106" s="468"/>
    </row>
    <row r="107" spans="1:6" s="432" customFormat="1" ht="75">
      <c r="A107" s="724">
        <v>20</v>
      </c>
      <c r="B107" s="725" t="s">
        <v>1357</v>
      </c>
      <c r="C107" s="957" t="s">
        <v>113</v>
      </c>
      <c r="D107" s="743">
        <v>1</v>
      </c>
      <c r="E107" s="1140">
        <v>0</v>
      </c>
      <c r="F107" s="1133">
        <f>D107*E107</f>
        <v>0</v>
      </c>
    </row>
    <row r="108" spans="1:6">
      <c r="A108" s="724"/>
      <c r="B108" s="725" t="s">
        <v>2111</v>
      </c>
      <c r="C108" s="973"/>
      <c r="D108" s="742"/>
      <c r="E108" s="1154"/>
      <c r="F108" s="1155"/>
    </row>
    <row r="109" spans="1:6" s="432" customFormat="1">
      <c r="A109" s="724"/>
      <c r="B109" s="725" t="s">
        <v>2112</v>
      </c>
      <c r="C109" s="973"/>
      <c r="D109" s="742"/>
      <c r="E109" s="1154"/>
      <c r="F109" s="1155"/>
    </row>
    <row r="110" spans="1:6" ht="12.75">
      <c r="A110" s="429"/>
      <c r="B110" s="947"/>
      <c r="C110" s="431"/>
      <c r="D110" s="431"/>
      <c r="E110" s="467"/>
      <c r="F110" s="468"/>
    </row>
    <row r="111" spans="1:6" s="432" customFormat="1" ht="60">
      <c r="A111" s="724">
        <v>21</v>
      </c>
      <c r="B111" s="725" t="s">
        <v>1358</v>
      </c>
      <c r="C111" s="957" t="s">
        <v>113</v>
      </c>
      <c r="D111" s="731">
        <v>1</v>
      </c>
      <c r="E111" s="1140">
        <v>0</v>
      </c>
      <c r="F111" s="1133">
        <f>D111*E111</f>
        <v>0</v>
      </c>
    </row>
    <row r="112" spans="1:6">
      <c r="A112" s="724"/>
      <c r="B112" s="725" t="s">
        <v>2113</v>
      </c>
      <c r="C112" s="957"/>
      <c r="D112" s="743"/>
      <c r="E112" s="1140"/>
      <c r="F112" s="1133"/>
    </row>
    <row r="113" spans="1:6" s="432" customFormat="1">
      <c r="A113" s="724"/>
      <c r="B113" s="725" t="s">
        <v>2114</v>
      </c>
      <c r="C113" s="957"/>
      <c r="D113" s="743"/>
      <c r="E113" s="1140"/>
      <c r="F113" s="1133"/>
    </row>
    <row r="114" spans="1:6" ht="12.75">
      <c r="A114" s="429"/>
      <c r="B114" s="947"/>
      <c r="C114" s="431"/>
      <c r="D114" s="431"/>
      <c r="E114" s="467"/>
      <c r="F114" s="468"/>
    </row>
    <row r="115" spans="1:6" s="432" customFormat="1" ht="30">
      <c r="A115" s="724">
        <v>22</v>
      </c>
      <c r="B115" s="725" t="s">
        <v>2115</v>
      </c>
      <c r="C115" s="957" t="s">
        <v>113</v>
      </c>
      <c r="D115" s="731">
        <v>1</v>
      </c>
      <c r="E115" s="1140">
        <v>0</v>
      </c>
      <c r="F115" s="1133">
        <f>D115*E115</f>
        <v>0</v>
      </c>
    </row>
    <row r="116" spans="1:6" ht="12.75">
      <c r="A116" s="429"/>
      <c r="B116" s="947"/>
      <c r="C116" s="431"/>
      <c r="D116" s="431"/>
      <c r="E116" s="467"/>
      <c r="F116" s="468"/>
    </row>
    <row r="117" spans="1:6" ht="30">
      <c r="A117" s="724">
        <v>23</v>
      </c>
      <c r="B117" s="958" t="s">
        <v>2116</v>
      </c>
      <c r="C117" s="730" t="s">
        <v>113</v>
      </c>
      <c r="D117" s="730">
        <v>1</v>
      </c>
      <c r="E117" s="1140">
        <v>0</v>
      </c>
      <c r="F117" s="1133">
        <f>D117*E117</f>
        <v>0</v>
      </c>
    </row>
    <row r="118" spans="1:6" ht="12.75">
      <c r="A118" s="429"/>
      <c r="B118" s="947"/>
      <c r="C118" s="431"/>
      <c r="D118" s="431"/>
      <c r="E118" s="467"/>
      <c r="F118" s="468"/>
    </row>
    <row r="119" spans="1:6" s="432" customFormat="1" ht="75">
      <c r="A119" s="724">
        <v>24</v>
      </c>
      <c r="B119" s="725" t="s">
        <v>2117</v>
      </c>
      <c r="C119" s="957" t="s">
        <v>113</v>
      </c>
      <c r="D119" s="731">
        <v>1</v>
      </c>
      <c r="E119" s="1140">
        <v>0</v>
      </c>
      <c r="F119" s="1133">
        <f>D119*E119</f>
        <v>0</v>
      </c>
    </row>
    <row r="120" spans="1:6" ht="12.75">
      <c r="A120" s="429"/>
      <c r="B120" s="947"/>
      <c r="C120" s="431"/>
      <c r="D120" s="431"/>
      <c r="E120" s="467"/>
      <c r="F120" s="468"/>
    </row>
    <row r="121" spans="1:6" s="432" customFormat="1" ht="75">
      <c r="A121" s="724">
        <v>25</v>
      </c>
      <c r="B121" s="744" t="s">
        <v>2118</v>
      </c>
      <c r="C121" s="730" t="s">
        <v>113</v>
      </c>
      <c r="D121" s="730">
        <v>1</v>
      </c>
      <c r="E121" s="1140">
        <v>0</v>
      </c>
      <c r="F121" s="1133">
        <f>D121*E121</f>
        <v>0</v>
      </c>
    </row>
    <row r="122" spans="1:6" ht="12.75">
      <c r="A122" s="429"/>
      <c r="B122" s="947"/>
      <c r="C122" s="431"/>
      <c r="D122" s="431"/>
      <c r="E122" s="467"/>
      <c r="F122" s="468"/>
    </row>
    <row r="123" spans="1:6" s="432" customFormat="1" ht="180.75" customHeight="1">
      <c r="A123" s="724">
        <v>26</v>
      </c>
      <c r="B123" s="725" t="s">
        <v>2119</v>
      </c>
      <c r="C123" s="957" t="s">
        <v>113</v>
      </c>
      <c r="D123" s="731">
        <v>1</v>
      </c>
      <c r="E123" s="1140">
        <v>0</v>
      </c>
      <c r="F123" s="1133">
        <f>D123*E123</f>
        <v>0</v>
      </c>
    </row>
    <row r="124" spans="1:6" ht="12.75">
      <c r="A124" s="429"/>
      <c r="B124" s="947"/>
      <c r="C124" s="431"/>
      <c r="D124" s="431"/>
      <c r="E124" s="467"/>
      <c r="F124" s="468"/>
    </row>
    <row r="125" spans="1:6" s="432" customFormat="1" ht="30.75" customHeight="1">
      <c r="A125" s="724">
        <v>27</v>
      </c>
      <c r="B125" s="744" t="s">
        <v>1355</v>
      </c>
      <c r="C125" s="957" t="s">
        <v>113</v>
      </c>
      <c r="D125" s="731">
        <v>6</v>
      </c>
      <c r="E125" s="1140">
        <v>0</v>
      </c>
      <c r="F125" s="1133">
        <f>D125*E125</f>
        <v>0</v>
      </c>
    </row>
    <row r="126" spans="1:6" ht="12.75">
      <c r="A126" s="429"/>
      <c r="B126" s="947"/>
      <c r="C126" s="431"/>
      <c r="D126" s="431"/>
      <c r="E126" s="467"/>
      <c r="F126" s="468"/>
    </row>
    <row r="127" spans="1:6" s="432" customFormat="1" ht="30">
      <c r="A127" s="724">
        <v>28</v>
      </c>
      <c r="B127" s="744" t="s">
        <v>2120</v>
      </c>
      <c r="C127" s="957" t="s">
        <v>113</v>
      </c>
      <c r="D127" s="731">
        <v>14</v>
      </c>
      <c r="E127" s="1140">
        <v>0</v>
      </c>
      <c r="F127" s="1133">
        <f>D127*E127</f>
        <v>0</v>
      </c>
    </row>
    <row r="128" spans="1:6" ht="12.75">
      <c r="A128" s="429"/>
      <c r="B128" s="947"/>
      <c r="C128" s="431"/>
      <c r="D128" s="431"/>
      <c r="E128" s="467"/>
      <c r="F128" s="468"/>
    </row>
    <row r="129" spans="1:6" s="432" customFormat="1">
      <c r="A129" s="724">
        <v>29</v>
      </c>
      <c r="B129" s="725" t="s">
        <v>1356</v>
      </c>
      <c r="C129" s="957" t="s">
        <v>113</v>
      </c>
      <c r="D129" s="731">
        <v>1</v>
      </c>
      <c r="E129" s="1140">
        <v>0</v>
      </c>
      <c r="F129" s="1133">
        <f>D129*E129</f>
        <v>0</v>
      </c>
    </row>
    <row r="130" spans="1:6" ht="12.75">
      <c r="A130" s="429"/>
      <c r="B130" s="947"/>
      <c r="C130" s="431"/>
      <c r="D130" s="431"/>
      <c r="E130" s="467"/>
      <c r="F130" s="468"/>
    </row>
    <row r="131" spans="1:6" ht="44.25" customHeight="1">
      <c r="A131" s="724">
        <v>30</v>
      </c>
      <c r="B131" s="744" t="s">
        <v>1354</v>
      </c>
      <c r="C131" s="957" t="s">
        <v>113</v>
      </c>
      <c r="D131" s="731">
        <v>16</v>
      </c>
      <c r="E131" s="1140">
        <v>0</v>
      </c>
      <c r="F131" s="1133">
        <f>D131*E131</f>
        <v>0</v>
      </c>
    </row>
    <row r="132" spans="1:6" ht="12.75">
      <c r="A132" s="429"/>
      <c r="B132" s="947"/>
      <c r="C132" s="431"/>
      <c r="D132" s="431"/>
      <c r="E132" s="467"/>
      <c r="F132" s="468"/>
    </row>
    <row r="133" spans="1:6" s="432" customFormat="1" ht="30">
      <c r="A133" s="724">
        <v>31</v>
      </c>
      <c r="B133" s="958" t="s">
        <v>2121</v>
      </c>
      <c r="C133" s="957" t="s">
        <v>113</v>
      </c>
      <c r="D133" s="731">
        <v>1</v>
      </c>
      <c r="E133" s="1140">
        <v>0</v>
      </c>
      <c r="F133" s="1133">
        <f>D133*E133</f>
        <v>0</v>
      </c>
    </row>
    <row r="134" spans="1:6" ht="12.75">
      <c r="A134" s="429"/>
      <c r="B134" s="947"/>
      <c r="C134" s="431"/>
      <c r="D134" s="431"/>
      <c r="E134" s="467"/>
      <c r="F134" s="468"/>
    </row>
    <row r="135" spans="1:6" s="432" customFormat="1">
      <c r="A135" s="724">
        <v>32</v>
      </c>
      <c r="B135" s="725" t="s">
        <v>1359</v>
      </c>
      <c r="C135" s="957" t="s">
        <v>113</v>
      </c>
      <c r="D135" s="731">
        <v>2</v>
      </c>
      <c r="E135" s="1140">
        <v>0</v>
      </c>
      <c r="F135" s="1133">
        <f>D135*E135</f>
        <v>0</v>
      </c>
    </row>
    <row r="136" spans="1:6" ht="12.75">
      <c r="A136" s="429"/>
      <c r="B136" s="947"/>
      <c r="C136" s="431"/>
      <c r="D136" s="431"/>
      <c r="E136" s="467"/>
      <c r="F136" s="468"/>
    </row>
    <row r="137" spans="1:6" s="432" customFormat="1" ht="45">
      <c r="A137" s="724">
        <v>33</v>
      </c>
      <c r="B137" s="716" t="s">
        <v>2122</v>
      </c>
      <c r="C137" s="957" t="s">
        <v>1284</v>
      </c>
      <c r="D137" s="731">
        <v>2000</v>
      </c>
      <c r="E137" s="1140">
        <v>0</v>
      </c>
      <c r="F137" s="1133">
        <f>D137*E137</f>
        <v>0</v>
      </c>
    </row>
    <row r="138" spans="1:6" ht="12.75">
      <c r="A138" s="429"/>
      <c r="B138" s="947"/>
      <c r="C138" s="431"/>
      <c r="D138" s="431"/>
      <c r="E138" s="467"/>
      <c r="F138" s="468"/>
    </row>
    <row r="139" spans="1:6" s="432" customFormat="1" ht="180" customHeight="1">
      <c r="A139" s="724">
        <v>34</v>
      </c>
      <c r="B139" s="725" t="s">
        <v>2123</v>
      </c>
      <c r="C139" s="957" t="s">
        <v>113</v>
      </c>
      <c r="D139" s="731">
        <v>2</v>
      </c>
      <c r="E139" s="1140">
        <v>0</v>
      </c>
      <c r="F139" s="1133">
        <f>D139*E139</f>
        <v>0</v>
      </c>
    </row>
    <row r="140" spans="1:6" ht="12.75">
      <c r="A140" s="429"/>
      <c r="B140" s="947"/>
      <c r="C140" s="431"/>
      <c r="D140" s="431"/>
      <c r="E140" s="467"/>
      <c r="F140" s="468"/>
    </row>
    <row r="141" spans="1:6" s="432" customFormat="1">
      <c r="A141" s="724">
        <v>35</v>
      </c>
      <c r="B141" s="716" t="s">
        <v>2124</v>
      </c>
      <c r="C141" s="730" t="s">
        <v>113</v>
      </c>
      <c r="D141" s="730">
        <v>1</v>
      </c>
      <c r="E141" s="1138">
        <v>0</v>
      </c>
      <c r="F141" s="1139">
        <f>D141*E141</f>
        <v>0</v>
      </c>
    </row>
    <row r="142" spans="1:6" ht="12.75">
      <c r="A142" s="429"/>
      <c r="B142" s="947"/>
      <c r="C142" s="431"/>
      <c r="D142" s="431"/>
      <c r="E142" s="467"/>
      <c r="F142" s="468"/>
    </row>
    <row r="143" spans="1:6" s="432" customFormat="1" ht="60">
      <c r="A143" s="724">
        <v>36</v>
      </c>
      <c r="B143" s="716" t="s">
        <v>1981</v>
      </c>
      <c r="C143" s="730" t="s">
        <v>113</v>
      </c>
      <c r="D143" s="730">
        <v>1</v>
      </c>
      <c r="E143" s="1140">
        <v>0</v>
      </c>
      <c r="F143" s="1133">
        <f>D143*E143</f>
        <v>0</v>
      </c>
    </row>
    <row r="144" spans="1:6" ht="12.75">
      <c r="A144" s="429"/>
      <c r="B144" s="947"/>
      <c r="C144" s="431"/>
      <c r="D144" s="431"/>
      <c r="E144" s="467"/>
      <c r="F144" s="468"/>
    </row>
    <row r="145" spans="1:6" s="432" customFormat="1">
      <c r="A145" s="724">
        <v>37</v>
      </c>
      <c r="B145" s="958" t="s">
        <v>1162</v>
      </c>
      <c r="C145" s="730" t="s">
        <v>113</v>
      </c>
      <c r="D145" s="730">
        <v>1</v>
      </c>
      <c r="E145" s="1138">
        <v>0</v>
      </c>
      <c r="F145" s="1139">
        <f>D145*E145</f>
        <v>0</v>
      </c>
    </row>
    <row r="146" spans="1:6" ht="12.75">
      <c r="A146" s="429"/>
      <c r="B146" s="947"/>
      <c r="C146" s="431"/>
      <c r="D146" s="431"/>
      <c r="E146" s="467"/>
      <c r="F146" s="468"/>
    </row>
    <row r="147" spans="1:6" s="432" customFormat="1" ht="30">
      <c r="A147" s="724">
        <v>38</v>
      </c>
      <c r="B147" s="716" t="s">
        <v>1360</v>
      </c>
      <c r="C147" s="730" t="s">
        <v>113</v>
      </c>
      <c r="D147" s="730">
        <v>1</v>
      </c>
      <c r="E147" s="1138">
        <v>0</v>
      </c>
      <c r="F147" s="1139">
        <f>D147*E147</f>
        <v>0</v>
      </c>
    </row>
    <row r="148" spans="1:6" ht="12.75">
      <c r="A148" s="429"/>
      <c r="B148" s="947"/>
      <c r="C148" s="431"/>
      <c r="D148" s="431"/>
      <c r="E148" s="467"/>
      <c r="F148" s="468"/>
    </row>
    <row r="149" spans="1:6" s="432" customFormat="1" ht="45">
      <c r="A149" s="724">
        <v>39</v>
      </c>
      <c r="B149" s="716" t="s">
        <v>1361</v>
      </c>
      <c r="C149" s="730" t="s">
        <v>113</v>
      </c>
      <c r="D149" s="730">
        <v>1</v>
      </c>
      <c r="E149" s="1138">
        <v>0</v>
      </c>
      <c r="F149" s="1139">
        <f>D149*E149</f>
        <v>0</v>
      </c>
    </row>
    <row r="150" spans="1:6" ht="12.75">
      <c r="A150" s="429"/>
      <c r="B150" s="947"/>
      <c r="C150" s="431"/>
      <c r="D150" s="431"/>
      <c r="E150" s="467"/>
      <c r="F150" s="468"/>
    </row>
    <row r="151" spans="1:6" s="432" customFormat="1">
      <c r="A151" s="724">
        <v>40</v>
      </c>
      <c r="B151" s="716" t="s">
        <v>1362</v>
      </c>
      <c r="C151" s="730" t="s">
        <v>113</v>
      </c>
      <c r="D151" s="730">
        <v>1</v>
      </c>
      <c r="E151" s="1138">
        <v>0</v>
      </c>
      <c r="F151" s="1139">
        <f>D151*E151</f>
        <v>0</v>
      </c>
    </row>
    <row r="152" spans="1:6" ht="12.75">
      <c r="A152" s="429"/>
      <c r="B152" s="947"/>
      <c r="C152" s="431"/>
      <c r="D152" s="431"/>
      <c r="E152" s="467"/>
      <c r="F152" s="468"/>
    </row>
    <row r="153" spans="1:6" s="432" customFormat="1">
      <c r="A153" s="724">
        <v>41</v>
      </c>
      <c r="B153" s="716" t="s">
        <v>1363</v>
      </c>
      <c r="C153" s="730" t="s">
        <v>113</v>
      </c>
      <c r="D153" s="730">
        <v>1</v>
      </c>
      <c r="E153" s="1138">
        <v>0</v>
      </c>
      <c r="F153" s="1139">
        <f>D153*E153</f>
        <v>0</v>
      </c>
    </row>
    <row r="154" spans="1:6" ht="12.75">
      <c r="A154" s="429"/>
      <c r="B154" s="947"/>
      <c r="C154" s="431"/>
      <c r="D154" s="431"/>
      <c r="E154" s="467"/>
      <c r="F154" s="468"/>
    </row>
    <row r="155" spans="1:6" s="432" customFormat="1" ht="30">
      <c r="A155" s="724">
        <v>42</v>
      </c>
      <c r="B155" s="716" t="s">
        <v>1364</v>
      </c>
      <c r="C155" s="730" t="s">
        <v>113</v>
      </c>
      <c r="D155" s="730">
        <v>1</v>
      </c>
      <c r="E155" s="1138">
        <v>0</v>
      </c>
      <c r="F155" s="1139">
        <f>D155*E155</f>
        <v>0</v>
      </c>
    </row>
    <row r="156" spans="1:6" ht="12.75">
      <c r="A156" s="429"/>
      <c r="B156" s="947"/>
      <c r="C156" s="431"/>
      <c r="D156" s="431"/>
      <c r="E156" s="467"/>
      <c r="F156" s="468"/>
    </row>
    <row r="157" spans="1:6" s="969" customFormat="1" ht="60">
      <c r="A157" s="724">
        <v>43</v>
      </c>
      <c r="B157" s="716" t="s">
        <v>1365</v>
      </c>
      <c r="C157" s="730" t="s">
        <v>113</v>
      </c>
      <c r="D157" s="730">
        <v>1</v>
      </c>
      <c r="E157" s="1138">
        <v>0</v>
      </c>
      <c r="F157" s="1139">
        <f>D157*E157</f>
        <v>0</v>
      </c>
    </row>
    <row r="158" spans="1:6" s="969" customFormat="1" ht="12.75">
      <c r="A158" s="429"/>
      <c r="B158" s="947"/>
      <c r="C158" s="431"/>
      <c r="D158" s="431"/>
      <c r="E158" s="467"/>
      <c r="F158" s="468"/>
    </row>
    <row r="159" spans="1:6" s="969" customFormat="1" ht="90">
      <c r="A159" s="724">
        <v>44</v>
      </c>
      <c r="B159" s="716" t="s">
        <v>1165</v>
      </c>
      <c r="C159" s="730" t="s">
        <v>113</v>
      </c>
      <c r="D159" s="730">
        <v>1</v>
      </c>
      <c r="E159" s="1138">
        <v>0</v>
      </c>
      <c r="F159" s="1139">
        <f>D159*E159</f>
        <v>0</v>
      </c>
    </row>
    <row r="160" spans="1:6">
      <c r="A160" s="422"/>
      <c r="B160" s="443"/>
      <c r="C160" s="434"/>
      <c r="D160" s="412"/>
      <c r="E160" s="459"/>
      <c r="F160" s="466"/>
    </row>
    <row r="161" spans="1:6">
      <c r="A161" s="394"/>
      <c r="B161" s="414" t="s">
        <v>442</v>
      </c>
      <c r="C161" s="415"/>
      <c r="D161" s="417"/>
      <c r="E161" s="462"/>
      <c r="F161" s="465">
        <f>SUM(F15:F159)</f>
        <v>0</v>
      </c>
    </row>
  </sheetData>
  <mergeCells count="1">
    <mergeCell ref="B2:D2"/>
  </mergeCells>
  <pageMargins left="0.7" right="0.7" top="0.75" bottom="0.75" header="0.3" footer="0.3"/>
  <pageSetup paperSize="9" scale="8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BD6B75-AE1D-44BE-8570-DEA57E059785}">
  <dimension ref="A2:I17"/>
  <sheetViews>
    <sheetView view="pageBreakPreview" zoomScale="110" zoomScaleNormal="100" zoomScaleSheetLayoutView="110" workbookViewId="0">
      <selection activeCell="E13" sqref="E13"/>
    </sheetView>
  </sheetViews>
  <sheetFormatPr defaultRowHeight="15"/>
  <cols>
    <col min="1" max="1" width="5.28515625" style="388" customWidth="1"/>
    <col min="2" max="2" width="45.7109375" style="419" customWidth="1"/>
    <col min="3" max="3" width="6.42578125" style="392" customWidth="1"/>
    <col min="4" max="4" width="11.7109375" style="389" customWidth="1"/>
    <col min="5" max="5" width="13.85546875" style="457" customWidth="1"/>
    <col min="6" max="6" width="13.140625" style="457" customWidth="1"/>
    <col min="7" max="7" width="0" style="189" hidden="1" customWidth="1"/>
    <col min="8" max="8" width="29.28515625" style="189" hidden="1" customWidth="1"/>
    <col min="9" max="9" width="21.85546875" style="189" hidden="1" customWidth="1"/>
    <col min="10" max="10" width="0" style="189" hidden="1" customWidth="1"/>
    <col min="11" max="256" width="9.140625" style="189"/>
    <col min="257" max="257" width="5.28515625" style="189" customWidth="1"/>
    <col min="258" max="258" width="45.7109375" style="189" customWidth="1"/>
    <col min="259" max="259" width="6.42578125" style="189" customWidth="1"/>
    <col min="260" max="260" width="11.7109375" style="189" customWidth="1"/>
    <col min="261" max="261" width="13.85546875" style="189" customWidth="1"/>
    <col min="262" max="262" width="13.140625" style="189" customWidth="1"/>
    <col min="263" max="512" width="9.140625" style="189"/>
    <col min="513" max="513" width="5.28515625" style="189" customWidth="1"/>
    <col min="514" max="514" width="45.7109375" style="189" customWidth="1"/>
    <col min="515" max="515" width="6.42578125" style="189" customWidth="1"/>
    <col min="516" max="516" width="11.7109375" style="189" customWidth="1"/>
    <col min="517" max="517" width="13.85546875" style="189" customWidth="1"/>
    <col min="518" max="518" width="13.140625" style="189" customWidth="1"/>
    <col min="519" max="768" width="9.140625" style="189"/>
    <col min="769" max="769" width="5.28515625" style="189" customWidth="1"/>
    <col min="770" max="770" width="45.7109375" style="189" customWidth="1"/>
    <col min="771" max="771" width="6.42578125" style="189" customWidth="1"/>
    <col min="772" max="772" width="11.7109375" style="189" customWidth="1"/>
    <col min="773" max="773" width="13.85546875" style="189" customWidth="1"/>
    <col min="774" max="774" width="13.140625" style="189" customWidth="1"/>
    <col min="775" max="1024" width="9.140625" style="189"/>
    <col min="1025" max="1025" width="5.28515625" style="189" customWidth="1"/>
    <col min="1026" max="1026" width="45.7109375" style="189" customWidth="1"/>
    <col min="1027" max="1027" width="6.42578125" style="189" customWidth="1"/>
    <col min="1028" max="1028" width="11.7109375" style="189" customWidth="1"/>
    <col min="1029" max="1029" width="13.85546875" style="189" customWidth="1"/>
    <col min="1030" max="1030" width="13.140625" style="189" customWidth="1"/>
    <col min="1031" max="1280" width="9.140625" style="189"/>
    <col min="1281" max="1281" width="5.28515625" style="189" customWidth="1"/>
    <col min="1282" max="1282" width="45.7109375" style="189" customWidth="1"/>
    <col min="1283" max="1283" width="6.42578125" style="189" customWidth="1"/>
    <col min="1284" max="1284" width="11.7109375" style="189" customWidth="1"/>
    <col min="1285" max="1285" width="13.85546875" style="189" customWidth="1"/>
    <col min="1286" max="1286" width="13.140625" style="189" customWidth="1"/>
    <col min="1287" max="1536" width="9.140625" style="189"/>
    <col min="1537" max="1537" width="5.28515625" style="189" customWidth="1"/>
    <col min="1538" max="1538" width="45.7109375" style="189" customWidth="1"/>
    <col min="1539" max="1539" width="6.42578125" style="189" customWidth="1"/>
    <col min="1540" max="1540" width="11.7109375" style="189" customWidth="1"/>
    <col min="1541" max="1541" width="13.85546875" style="189" customWidth="1"/>
    <col min="1542" max="1542" width="13.140625" style="189" customWidth="1"/>
    <col min="1543" max="1792" width="9.140625" style="189"/>
    <col min="1793" max="1793" width="5.28515625" style="189" customWidth="1"/>
    <col min="1794" max="1794" width="45.7109375" style="189" customWidth="1"/>
    <col min="1795" max="1795" width="6.42578125" style="189" customWidth="1"/>
    <col min="1796" max="1796" width="11.7109375" style="189" customWidth="1"/>
    <col min="1797" max="1797" width="13.85546875" style="189" customWidth="1"/>
    <col min="1798" max="1798" width="13.140625" style="189" customWidth="1"/>
    <col min="1799" max="2048" width="9.140625" style="189"/>
    <col min="2049" max="2049" width="5.28515625" style="189" customWidth="1"/>
    <col min="2050" max="2050" width="45.7109375" style="189" customWidth="1"/>
    <col min="2051" max="2051" width="6.42578125" style="189" customWidth="1"/>
    <col min="2052" max="2052" width="11.7109375" style="189" customWidth="1"/>
    <col min="2053" max="2053" width="13.85546875" style="189" customWidth="1"/>
    <col min="2054" max="2054" width="13.140625" style="189" customWidth="1"/>
    <col min="2055" max="2304" width="9.140625" style="189"/>
    <col min="2305" max="2305" width="5.28515625" style="189" customWidth="1"/>
    <col min="2306" max="2306" width="45.7109375" style="189" customWidth="1"/>
    <col min="2307" max="2307" width="6.42578125" style="189" customWidth="1"/>
    <col min="2308" max="2308" width="11.7109375" style="189" customWidth="1"/>
    <col min="2309" max="2309" width="13.85546875" style="189" customWidth="1"/>
    <col min="2310" max="2310" width="13.140625" style="189" customWidth="1"/>
    <col min="2311" max="2560" width="9.140625" style="189"/>
    <col min="2561" max="2561" width="5.28515625" style="189" customWidth="1"/>
    <col min="2562" max="2562" width="45.7109375" style="189" customWidth="1"/>
    <col min="2563" max="2563" width="6.42578125" style="189" customWidth="1"/>
    <col min="2564" max="2564" width="11.7109375" style="189" customWidth="1"/>
    <col min="2565" max="2565" width="13.85546875" style="189" customWidth="1"/>
    <col min="2566" max="2566" width="13.140625" style="189" customWidth="1"/>
    <col min="2567" max="2816" width="9.140625" style="189"/>
    <col min="2817" max="2817" width="5.28515625" style="189" customWidth="1"/>
    <col min="2818" max="2818" width="45.7109375" style="189" customWidth="1"/>
    <col min="2819" max="2819" width="6.42578125" style="189" customWidth="1"/>
    <col min="2820" max="2820" width="11.7109375" style="189" customWidth="1"/>
    <col min="2821" max="2821" width="13.85546875" style="189" customWidth="1"/>
    <col min="2822" max="2822" width="13.140625" style="189" customWidth="1"/>
    <col min="2823" max="3072" width="9.140625" style="189"/>
    <col min="3073" max="3073" width="5.28515625" style="189" customWidth="1"/>
    <col min="3074" max="3074" width="45.7109375" style="189" customWidth="1"/>
    <col min="3075" max="3075" width="6.42578125" style="189" customWidth="1"/>
    <col min="3076" max="3076" width="11.7109375" style="189" customWidth="1"/>
    <col min="3077" max="3077" width="13.85546875" style="189" customWidth="1"/>
    <col min="3078" max="3078" width="13.140625" style="189" customWidth="1"/>
    <col min="3079" max="3328" width="9.140625" style="189"/>
    <col min="3329" max="3329" width="5.28515625" style="189" customWidth="1"/>
    <col min="3330" max="3330" width="45.7109375" style="189" customWidth="1"/>
    <col min="3331" max="3331" width="6.42578125" style="189" customWidth="1"/>
    <col min="3332" max="3332" width="11.7109375" style="189" customWidth="1"/>
    <col min="3333" max="3333" width="13.85546875" style="189" customWidth="1"/>
    <col min="3334" max="3334" width="13.140625" style="189" customWidth="1"/>
    <col min="3335" max="3584" width="9.140625" style="189"/>
    <col min="3585" max="3585" width="5.28515625" style="189" customWidth="1"/>
    <col min="3586" max="3586" width="45.7109375" style="189" customWidth="1"/>
    <col min="3587" max="3587" width="6.42578125" style="189" customWidth="1"/>
    <col min="3588" max="3588" width="11.7109375" style="189" customWidth="1"/>
    <col min="3589" max="3589" width="13.85546875" style="189" customWidth="1"/>
    <col min="3590" max="3590" width="13.140625" style="189" customWidth="1"/>
    <col min="3591" max="3840" width="9.140625" style="189"/>
    <col min="3841" max="3841" width="5.28515625" style="189" customWidth="1"/>
    <col min="3842" max="3842" width="45.7109375" style="189" customWidth="1"/>
    <col min="3843" max="3843" width="6.42578125" style="189" customWidth="1"/>
    <col min="3844" max="3844" width="11.7109375" style="189" customWidth="1"/>
    <col min="3845" max="3845" width="13.85546875" style="189" customWidth="1"/>
    <col min="3846" max="3846" width="13.140625" style="189" customWidth="1"/>
    <col min="3847" max="4096" width="9.140625" style="189"/>
    <col min="4097" max="4097" width="5.28515625" style="189" customWidth="1"/>
    <col min="4098" max="4098" width="45.7109375" style="189" customWidth="1"/>
    <col min="4099" max="4099" width="6.42578125" style="189" customWidth="1"/>
    <col min="4100" max="4100" width="11.7109375" style="189" customWidth="1"/>
    <col min="4101" max="4101" width="13.85546875" style="189" customWidth="1"/>
    <col min="4102" max="4102" width="13.140625" style="189" customWidth="1"/>
    <col min="4103" max="4352" width="9.140625" style="189"/>
    <col min="4353" max="4353" width="5.28515625" style="189" customWidth="1"/>
    <col min="4354" max="4354" width="45.7109375" style="189" customWidth="1"/>
    <col min="4355" max="4355" width="6.42578125" style="189" customWidth="1"/>
    <col min="4356" max="4356" width="11.7109375" style="189" customWidth="1"/>
    <col min="4357" max="4357" width="13.85546875" style="189" customWidth="1"/>
    <col min="4358" max="4358" width="13.140625" style="189" customWidth="1"/>
    <col min="4359" max="4608" width="9.140625" style="189"/>
    <col min="4609" max="4609" width="5.28515625" style="189" customWidth="1"/>
    <col min="4610" max="4610" width="45.7109375" style="189" customWidth="1"/>
    <col min="4611" max="4611" width="6.42578125" style="189" customWidth="1"/>
    <col min="4612" max="4612" width="11.7109375" style="189" customWidth="1"/>
    <col min="4613" max="4613" width="13.85546875" style="189" customWidth="1"/>
    <col min="4614" max="4614" width="13.140625" style="189" customWidth="1"/>
    <col min="4615" max="4864" width="9.140625" style="189"/>
    <col min="4865" max="4865" width="5.28515625" style="189" customWidth="1"/>
    <col min="4866" max="4866" width="45.7109375" style="189" customWidth="1"/>
    <col min="4867" max="4867" width="6.42578125" style="189" customWidth="1"/>
    <col min="4868" max="4868" width="11.7109375" style="189" customWidth="1"/>
    <col min="4869" max="4869" width="13.85546875" style="189" customWidth="1"/>
    <col min="4870" max="4870" width="13.140625" style="189" customWidth="1"/>
    <col min="4871" max="5120" width="9.140625" style="189"/>
    <col min="5121" max="5121" width="5.28515625" style="189" customWidth="1"/>
    <col min="5122" max="5122" width="45.7109375" style="189" customWidth="1"/>
    <col min="5123" max="5123" width="6.42578125" style="189" customWidth="1"/>
    <col min="5124" max="5124" width="11.7109375" style="189" customWidth="1"/>
    <col min="5125" max="5125" width="13.85546875" style="189" customWidth="1"/>
    <col min="5126" max="5126" width="13.140625" style="189" customWidth="1"/>
    <col min="5127" max="5376" width="9.140625" style="189"/>
    <col min="5377" max="5377" width="5.28515625" style="189" customWidth="1"/>
    <col min="5378" max="5378" width="45.7109375" style="189" customWidth="1"/>
    <col min="5379" max="5379" width="6.42578125" style="189" customWidth="1"/>
    <col min="5380" max="5380" width="11.7109375" style="189" customWidth="1"/>
    <col min="5381" max="5381" width="13.85546875" style="189" customWidth="1"/>
    <col min="5382" max="5382" width="13.140625" style="189" customWidth="1"/>
    <col min="5383" max="5632" width="9.140625" style="189"/>
    <col min="5633" max="5633" width="5.28515625" style="189" customWidth="1"/>
    <col min="5634" max="5634" width="45.7109375" style="189" customWidth="1"/>
    <col min="5635" max="5635" width="6.42578125" style="189" customWidth="1"/>
    <col min="5636" max="5636" width="11.7109375" style="189" customWidth="1"/>
    <col min="5637" max="5637" width="13.85546875" style="189" customWidth="1"/>
    <col min="5638" max="5638" width="13.140625" style="189" customWidth="1"/>
    <col min="5639" max="5888" width="9.140625" style="189"/>
    <col min="5889" max="5889" width="5.28515625" style="189" customWidth="1"/>
    <col min="5890" max="5890" width="45.7109375" style="189" customWidth="1"/>
    <col min="5891" max="5891" width="6.42578125" style="189" customWidth="1"/>
    <col min="5892" max="5892" width="11.7109375" style="189" customWidth="1"/>
    <col min="5893" max="5893" width="13.85546875" style="189" customWidth="1"/>
    <col min="5894" max="5894" width="13.140625" style="189" customWidth="1"/>
    <col min="5895" max="6144" width="9.140625" style="189"/>
    <col min="6145" max="6145" width="5.28515625" style="189" customWidth="1"/>
    <col min="6146" max="6146" width="45.7109375" style="189" customWidth="1"/>
    <col min="6147" max="6147" width="6.42578125" style="189" customWidth="1"/>
    <col min="6148" max="6148" width="11.7109375" style="189" customWidth="1"/>
    <col min="6149" max="6149" width="13.85546875" style="189" customWidth="1"/>
    <col min="6150" max="6150" width="13.140625" style="189" customWidth="1"/>
    <col min="6151" max="6400" width="9.140625" style="189"/>
    <col min="6401" max="6401" width="5.28515625" style="189" customWidth="1"/>
    <col min="6402" max="6402" width="45.7109375" style="189" customWidth="1"/>
    <col min="6403" max="6403" width="6.42578125" style="189" customWidth="1"/>
    <col min="6404" max="6404" width="11.7109375" style="189" customWidth="1"/>
    <col min="6405" max="6405" width="13.85546875" style="189" customWidth="1"/>
    <col min="6406" max="6406" width="13.140625" style="189" customWidth="1"/>
    <col min="6407" max="6656" width="9.140625" style="189"/>
    <col min="6657" max="6657" width="5.28515625" style="189" customWidth="1"/>
    <col min="6658" max="6658" width="45.7109375" style="189" customWidth="1"/>
    <col min="6659" max="6659" width="6.42578125" style="189" customWidth="1"/>
    <col min="6660" max="6660" width="11.7109375" style="189" customWidth="1"/>
    <col min="6661" max="6661" width="13.85546875" style="189" customWidth="1"/>
    <col min="6662" max="6662" width="13.140625" style="189" customWidth="1"/>
    <col min="6663" max="6912" width="9.140625" style="189"/>
    <col min="6913" max="6913" width="5.28515625" style="189" customWidth="1"/>
    <col min="6914" max="6914" width="45.7109375" style="189" customWidth="1"/>
    <col min="6915" max="6915" width="6.42578125" style="189" customWidth="1"/>
    <col min="6916" max="6916" width="11.7109375" style="189" customWidth="1"/>
    <col min="6917" max="6917" width="13.85546875" style="189" customWidth="1"/>
    <col min="6918" max="6918" width="13.140625" style="189" customWidth="1"/>
    <col min="6919" max="7168" width="9.140625" style="189"/>
    <col min="7169" max="7169" width="5.28515625" style="189" customWidth="1"/>
    <col min="7170" max="7170" width="45.7109375" style="189" customWidth="1"/>
    <col min="7171" max="7171" width="6.42578125" style="189" customWidth="1"/>
    <col min="7172" max="7172" width="11.7109375" style="189" customWidth="1"/>
    <col min="7173" max="7173" width="13.85546875" style="189" customWidth="1"/>
    <col min="7174" max="7174" width="13.140625" style="189" customWidth="1"/>
    <col min="7175" max="7424" width="9.140625" style="189"/>
    <col min="7425" max="7425" width="5.28515625" style="189" customWidth="1"/>
    <col min="7426" max="7426" width="45.7109375" style="189" customWidth="1"/>
    <col min="7427" max="7427" width="6.42578125" style="189" customWidth="1"/>
    <col min="7428" max="7428" width="11.7109375" style="189" customWidth="1"/>
    <col min="7429" max="7429" width="13.85546875" style="189" customWidth="1"/>
    <col min="7430" max="7430" width="13.140625" style="189" customWidth="1"/>
    <col min="7431" max="7680" width="9.140625" style="189"/>
    <col min="7681" max="7681" width="5.28515625" style="189" customWidth="1"/>
    <col min="7682" max="7682" width="45.7109375" style="189" customWidth="1"/>
    <col min="7683" max="7683" width="6.42578125" style="189" customWidth="1"/>
    <col min="7684" max="7684" width="11.7109375" style="189" customWidth="1"/>
    <col min="7685" max="7685" width="13.85546875" style="189" customWidth="1"/>
    <col min="7686" max="7686" width="13.140625" style="189" customWidth="1"/>
    <col min="7687" max="7936" width="9.140625" style="189"/>
    <col min="7937" max="7937" width="5.28515625" style="189" customWidth="1"/>
    <col min="7938" max="7938" width="45.7109375" style="189" customWidth="1"/>
    <col min="7939" max="7939" width="6.42578125" style="189" customWidth="1"/>
    <col min="7940" max="7940" width="11.7109375" style="189" customWidth="1"/>
    <col min="7941" max="7941" width="13.85546875" style="189" customWidth="1"/>
    <col min="7942" max="7942" width="13.140625" style="189" customWidth="1"/>
    <col min="7943" max="8192" width="9.140625" style="189"/>
    <col min="8193" max="8193" width="5.28515625" style="189" customWidth="1"/>
    <col min="8194" max="8194" width="45.7109375" style="189" customWidth="1"/>
    <col min="8195" max="8195" width="6.42578125" style="189" customWidth="1"/>
    <col min="8196" max="8196" width="11.7109375" style="189" customWidth="1"/>
    <col min="8197" max="8197" width="13.85546875" style="189" customWidth="1"/>
    <col min="8198" max="8198" width="13.140625" style="189" customWidth="1"/>
    <col min="8199" max="8448" width="9.140625" style="189"/>
    <col min="8449" max="8449" width="5.28515625" style="189" customWidth="1"/>
    <col min="8450" max="8450" width="45.7109375" style="189" customWidth="1"/>
    <col min="8451" max="8451" width="6.42578125" style="189" customWidth="1"/>
    <col min="8452" max="8452" width="11.7109375" style="189" customWidth="1"/>
    <col min="8453" max="8453" width="13.85546875" style="189" customWidth="1"/>
    <col min="8454" max="8454" width="13.140625" style="189" customWidth="1"/>
    <col min="8455" max="8704" width="9.140625" style="189"/>
    <col min="8705" max="8705" width="5.28515625" style="189" customWidth="1"/>
    <col min="8706" max="8706" width="45.7109375" style="189" customWidth="1"/>
    <col min="8707" max="8707" width="6.42578125" style="189" customWidth="1"/>
    <col min="8708" max="8708" width="11.7109375" style="189" customWidth="1"/>
    <col min="8709" max="8709" width="13.85546875" style="189" customWidth="1"/>
    <col min="8710" max="8710" width="13.140625" style="189" customWidth="1"/>
    <col min="8711" max="8960" width="9.140625" style="189"/>
    <col min="8961" max="8961" width="5.28515625" style="189" customWidth="1"/>
    <col min="8962" max="8962" width="45.7109375" style="189" customWidth="1"/>
    <col min="8963" max="8963" width="6.42578125" style="189" customWidth="1"/>
    <col min="8964" max="8964" width="11.7109375" style="189" customWidth="1"/>
    <col min="8965" max="8965" width="13.85546875" style="189" customWidth="1"/>
    <col min="8966" max="8966" width="13.140625" style="189" customWidth="1"/>
    <col min="8967" max="9216" width="9.140625" style="189"/>
    <col min="9217" max="9217" width="5.28515625" style="189" customWidth="1"/>
    <col min="9218" max="9218" width="45.7109375" style="189" customWidth="1"/>
    <col min="9219" max="9219" width="6.42578125" style="189" customWidth="1"/>
    <col min="9220" max="9220" width="11.7109375" style="189" customWidth="1"/>
    <col min="9221" max="9221" width="13.85546875" style="189" customWidth="1"/>
    <col min="9222" max="9222" width="13.140625" style="189" customWidth="1"/>
    <col min="9223" max="9472" width="9.140625" style="189"/>
    <col min="9473" max="9473" width="5.28515625" style="189" customWidth="1"/>
    <col min="9474" max="9474" width="45.7109375" style="189" customWidth="1"/>
    <col min="9475" max="9475" width="6.42578125" style="189" customWidth="1"/>
    <col min="9476" max="9476" width="11.7109375" style="189" customWidth="1"/>
    <col min="9477" max="9477" width="13.85546875" style="189" customWidth="1"/>
    <col min="9478" max="9478" width="13.140625" style="189" customWidth="1"/>
    <col min="9479" max="9728" width="9.140625" style="189"/>
    <col min="9729" max="9729" width="5.28515625" style="189" customWidth="1"/>
    <col min="9730" max="9730" width="45.7109375" style="189" customWidth="1"/>
    <col min="9731" max="9731" width="6.42578125" style="189" customWidth="1"/>
    <col min="9732" max="9732" width="11.7109375" style="189" customWidth="1"/>
    <col min="9733" max="9733" width="13.85546875" style="189" customWidth="1"/>
    <col min="9734" max="9734" width="13.140625" style="189" customWidth="1"/>
    <col min="9735" max="9984" width="9.140625" style="189"/>
    <col min="9985" max="9985" width="5.28515625" style="189" customWidth="1"/>
    <col min="9986" max="9986" width="45.7109375" style="189" customWidth="1"/>
    <col min="9987" max="9987" width="6.42578125" style="189" customWidth="1"/>
    <col min="9988" max="9988" width="11.7109375" style="189" customWidth="1"/>
    <col min="9989" max="9989" width="13.85546875" style="189" customWidth="1"/>
    <col min="9990" max="9990" width="13.140625" style="189" customWidth="1"/>
    <col min="9991" max="10240" width="9.140625" style="189"/>
    <col min="10241" max="10241" width="5.28515625" style="189" customWidth="1"/>
    <col min="10242" max="10242" width="45.7109375" style="189" customWidth="1"/>
    <col min="10243" max="10243" width="6.42578125" style="189" customWidth="1"/>
    <col min="10244" max="10244" width="11.7109375" style="189" customWidth="1"/>
    <col min="10245" max="10245" width="13.85546875" style="189" customWidth="1"/>
    <col min="10246" max="10246" width="13.140625" style="189" customWidth="1"/>
    <col min="10247" max="10496" width="9.140625" style="189"/>
    <col min="10497" max="10497" width="5.28515625" style="189" customWidth="1"/>
    <col min="10498" max="10498" width="45.7109375" style="189" customWidth="1"/>
    <col min="10499" max="10499" width="6.42578125" style="189" customWidth="1"/>
    <col min="10500" max="10500" width="11.7109375" style="189" customWidth="1"/>
    <col min="10501" max="10501" width="13.85546875" style="189" customWidth="1"/>
    <col min="10502" max="10502" width="13.140625" style="189" customWidth="1"/>
    <col min="10503" max="10752" width="9.140625" style="189"/>
    <col min="10753" max="10753" width="5.28515625" style="189" customWidth="1"/>
    <col min="10754" max="10754" width="45.7109375" style="189" customWidth="1"/>
    <col min="10755" max="10755" width="6.42578125" style="189" customWidth="1"/>
    <col min="10756" max="10756" width="11.7109375" style="189" customWidth="1"/>
    <col min="10757" max="10757" width="13.85546875" style="189" customWidth="1"/>
    <col min="10758" max="10758" width="13.140625" style="189" customWidth="1"/>
    <col min="10759" max="11008" width="9.140625" style="189"/>
    <col min="11009" max="11009" width="5.28515625" style="189" customWidth="1"/>
    <col min="11010" max="11010" width="45.7109375" style="189" customWidth="1"/>
    <col min="11011" max="11011" width="6.42578125" style="189" customWidth="1"/>
    <col min="11012" max="11012" width="11.7109375" style="189" customWidth="1"/>
    <col min="11013" max="11013" width="13.85546875" style="189" customWidth="1"/>
    <col min="11014" max="11014" width="13.140625" style="189" customWidth="1"/>
    <col min="11015" max="11264" width="9.140625" style="189"/>
    <col min="11265" max="11265" width="5.28515625" style="189" customWidth="1"/>
    <col min="11266" max="11266" width="45.7109375" style="189" customWidth="1"/>
    <col min="11267" max="11267" width="6.42578125" style="189" customWidth="1"/>
    <col min="11268" max="11268" width="11.7109375" style="189" customWidth="1"/>
    <col min="11269" max="11269" width="13.85546875" style="189" customWidth="1"/>
    <col min="11270" max="11270" width="13.140625" style="189" customWidth="1"/>
    <col min="11271" max="11520" width="9.140625" style="189"/>
    <col min="11521" max="11521" width="5.28515625" style="189" customWidth="1"/>
    <col min="11522" max="11522" width="45.7109375" style="189" customWidth="1"/>
    <col min="11523" max="11523" width="6.42578125" style="189" customWidth="1"/>
    <col min="11524" max="11524" width="11.7109375" style="189" customWidth="1"/>
    <col min="11525" max="11525" width="13.85546875" style="189" customWidth="1"/>
    <col min="11526" max="11526" width="13.140625" style="189" customWidth="1"/>
    <col min="11527" max="11776" width="9.140625" style="189"/>
    <col min="11777" max="11777" width="5.28515625" style="189" customWidth="1"/>
    <col min="11778" max="11778" width="45.7109375" style="189" customWidth="1"/>
    <col min="11779" max="11779" width="6.42578125" style="189" customWidth="1"/>
    <col min="11780" max="11780" width="11.7109375" style="189" customWidth="1"/>
    <col min="11781" max="11781" width="13.85546875" style="189" customWidth="1"/>
    <col min="11782" max="11782" width="13.140625" style="189" customWidth="1"/>
    <col min="11783" max="12032" width="9.140625" style="189"/>
    <col min="12033" max="12033" width="5.28515625" style="189" customWidth="1"/>
    <col min="12034" max="12034" width="45.7109375" style="189" customWidth="1"/>
    <col min="12035" max="12035" width="6.42578125" style="189" customWidth="1"/>
    <col min="12036" max="12036" width="11.7109375" style="189" customWidth="1"/>
    <col min="12037" max="12037" width="13.85546875" style="189" customWidth="1"/>
    <col min="12038" max="12038" width="13.140625" style="189" customWidth="1"/>
    <col min="12039" max="12288" width="9.140625" style="189"/>
    <col min="12289" max="12289" width="5.28515625" style="189" customWidth="1"/>
    <col min="12290" max="12290" width="45.7109375" style="189" customWidth="1"/>
    <col min="12291" max="12291" width="6.42578125" style="189" customWidth="1"/>
    <col min="12292" max="12292" width="11.7109375" style="189" customWidth="1"/>
    <col min="12293" max="12293" width="13.85546875" style="189" customWidth="1"/>
    <col min="12294" max="12294" width="13.140625" style="189" customWidth="1"/>
    <col min="12295" max="12544" width="9.140625" style="189"/>
    <col min="12545" max="12545" width="5.28515625" style="189" customWidth="1"/>
    <col min="12546" max="12546" width="45.7109375" style="189" customWidth="1"/>
    <col min="12547" max="12547" width="6.42578125" style="189" customWidth="1"/>
    <col min="12548" max="12548" width="11.7109375" style="189" customWidth="1"/>
    <col min="12549" max="12549" width="13.85546875" style="189" customWidth="1"/>
    <col min="12550" max="12550" width="13.140625" style="189" customWidth="1"/>
    <col min="12551" max="12800" width="9.140625" style="189"/>
    <col min="12801" max="12801" width="5.28515625" style="189" customWidth="1"/>
    <col min="12802" max="12802" width="45.7109375" style="189" customWidth="1"/>
    <col min="12803" max="12803" width="6.42578125" style="189" customWidth="1"/>
    <col min="12804" max="12804" width="11.7109375" style="189" customWidth="1"/>
    <col min="12805" max="12805" width="13.85546875" style="189" customWidth="1"/>
    <col min="12806" max="12806" width="13.140625" style="189" customWidth="1"/>
    <col min="12807" max="13056" width="9.140625" style="189"/>
    <col min="13057" max="13057" width="5.28515625" style="189" customWidth="1"/>
    <col min="13058" max="13058" width="45.7109375" style="189" customWidth="1"/>
    <col min="13059" max="13059" width="6.42578125" style="189" customWidth="1"/>
    <col min="13060" max="13060" width="11.7109375" style="189" customWidth="1"/>
    <col min="13061" max="13061" width="13.85546875" style="189" customWidth="1"/>
    <col min="13062" max="13062" width="13.140625" style="189" customWidth="1"/>
    <col min="13063" max="13312" width="9.140625" style="189"/>
    <col min="13313" max="13313" width="5.28515625" style="189" customWidth="1"/>
    <col min="13314" max="13314" width="45.7109375" style="189" customWidth="1"/>
    <col min="13315" max="13315" width="6.42578125" style="189" customWidth="1"/>
    <col min="13316" max="13316" width="11.7109375" style="189" customWidth="1"/>
    <col min="13317" max="13317" width="13.85546875" style="189" customWidth="1"/>
    <col min="13318" max="13318" width="13.140625" style="189" customWidth="1"/>
    <col min="13319" max="13568" width="9.140625" style="189"/>
    <col min="13569" max="13569" width="5.28515625" style="189" customWidth="1"/>
    <col min="13570" max="13570" width="45.7109375" style="189" customWidth="1"/>
    <col min="13571" max="13571" width="6.42578125" style="189" customWidth="1"/>
    <col min="13572" max="13572" width="11.7109375" style="189" customWidth="1"/>
    <col min="13573" max="13573" width="13.85546875" style="189" customWidth="1"/>
    <col min="13574" max="13574" width="13.140625" style="189" customWidth="1"/>
    <col min="13575" max="13824" width="9.140625" style="189"/>
    <col min="13825" max="13825" width="5.28515625" style="189" customWidth="1"/>
    <col min="13826" max="13826" width="45.7109375" style="189" customWidth="1"/>
    <col min="13827" max="13827" width="6.42578125" style="189" customWidth="1"/>
    <col min="13828" max="13828" width="11.7109375" style="189" customWidth="1"/>
    <col min="13829" max="13829" width="13.85546875" style="189" customWidth="1"/>
    <col min="13830" max="13830" width="13.140625" style="189" customWidth="1"/>
    <col min="13831" max="14080" width="9.140625" style="189"/>
    <col min="14081" max="14081" width="5.28515625" style="189" customWidth="1"/>
    <col min="14082" max="14082" width="45.7109375" style="189" customWidth="1"/>
    <col min="14083" max="14083" width="6.42578125" style="189" customWidth="1"/>
    <col min="14084" max="14084" width="11.7109375" style="189" customWidth="1"/>
    <col min="14085" max="14085" width="13.85546875" style="189" customWidth="1"/>
    <col min="14086" max="14086" width="13.140625" style="189" customWidth="1"/>
    <col min="14087" max="14336" width="9.140625" style="189"/>
    <col min="14337" max="14337" width="5.28515625" style="189" customWidth="1"/>
    <col min="14338" max="14338" width="45.7109375" style="189" customWidth="1"/>
    <col min="14339" max="14339" width="6.42578125" style="189" customWidth="1"/>
    <col min="14340" max="14340" width="11.7109375" style="189" customWidth="1"/>
    <col min="14341" max="14341" width="13.85546875" style="189" customWidth="1"/>
    <col min="14342" max="14342" width="13.140625" style="189" customWidth="1"/>
    <col min="14343" max="14592" width="9.140625" style="189"/>
    <col min="14593" max="14593" width="5.28515625" style="189" customWidth="1"/>
    <col min="14594" max="14594" width="45.7109375" style="189" customWidth="1"/>
    <col min="14595" max="14595" width="6.42578125" style="189" customWidth="1"/>
    <col min="14596" max="14596" width="11.7109375" style="189" customWidth="1"/>
    <col min="14597" max="14597" width="13.85546875" style="189" customWidth="1"/>
    <col min="14598" max="14598" width="13.140625" style="189" customWidth="1"/>
    <col min="14599" max="14848" width="9.140625" style="189"/>
    <col min="14849" max="14849" width="5.28515625" style="189" customWidth="1"/>
    <col min="14850" max="14850" width="45.7109375" style="189" customWidth="1"/>
    <col min="14851" max="14851" width="6.42578125" style="189" customWidth="1"/>
    <col min="14852" max="14852" width="11.7109375" style="189" customWidth="1"/>
    <col min="14853" max="14853" width="13.85546875" style="189" customWidth="1"/>
    <col min="14854" max="14854" width="13.140625" style="189" customWidth="1"/>
    <col min="14855" max="15104" width="9.140625" style="189"/>
    <col min="15105" max="15105" width="5.28515625" style="189" customWidth="1"/>
    <col min="15106" max="15106" width="45.7109375" style="189" customWidth="1"/>
    <col min="15107" max="15107" width="6.42578125" style="189" customWidth="1"/>
    <col min="15108" max="15108" width="11.7109375" style="189" customWidth="1"/>
    <col min="15109" max="15109" width="13.85546875" style="189" customWidth="1"/>
    <col min="15110" max="15110" width="13.140625" style="189" customWidth="1"/>
    <col min="15111" max="15360" width="9.140625" style="189"/>
    <col min="15361" max="15361" width="5.28515625" style="189" customWidth="1"/>
    <col min="15362" max="15362" width="45.7109375" style="189" customWidth="1"/>
    <col min="15363" max="15363" width="6.42578125" style="189" customWidth="1"/>
    <col min="15364" max="15364" width="11.7109375" style="189" customWidth="1"/>
    <col min="15365" max="15365" width="13.85546875" style="189" customWidth="1"/>
    <col min="15366" max="15366" width="13.140625" style="189" customWidth="1"/>
    <col min="15367" max="15616" width="9.140625" style="189"/>
    <col min="15617" max="15617" width="5.28515625" style="189" customWidth="1"/>
    <col min="15618" max="15618" width="45.7109375" style="189" customWidth="1"/>
    <col min="15619" max="15619" width="6.42578125" style="189" customWidth="1"/>
    <col min="15620" max="15620" width="11.7109375" style="189" customWidth="1"/>
    <col min="15621" max="15621" width="13.85546875" style="189" customWidth="1"/>
    <col min="15622" max="15622" width="13.140625" style="189" customWidth="1"/>
    <col min="15623" max="15872" width="9.140625" style="189"/>
    <col min="15873" max="15873" width="5.28515625" style="189" customWidth="1"/>
    <col min="15874" max="15874" width="45.7109375" style="189" customWidth="1"/>
    <col min="15875" max="15875" width="6.42578125" style="189" customWidth="1"/>
    <col min="15876" max="15876" width="11.7109375" style="189" customWidth="1"/>
    <col min="15877" max="15877" width="13.85546875" style="189" customWidth="1"/>
    <col min="15878" max="15878" width="13.140625" style="189" customWidth="1"/>
    <col min="15879" max="16128" width="9.140625" style="189"/>
    <col min="16129" max="16129" width="5.28515625" style="189" customWidth="1"/>
    <col min="16130" max="16130" width="45.7109375" style="189" customWidth="1"/>
    <col min="16131" max="16131" width="6.42578125" style="189" customWidth="1"/>
    <col min="16132" max="16132" width="11.7109375" style="189" customWidth="1"/>
    <col min="16133" max="16133" width="13.85546875" style="189" customWidth="1"/>
    <col min="16134" max="16134" width="13.140625" style="189" customWidth="1"/>
    <col min="16135" max="16384" width="9.140625" style="189"/>
  </cols>
  <sheetData>
    <row r="2" spans="1:9" ht="16.5">
      <c r="B2" s="1260" t="s">
        <v>1366</v>
      </c>
      <c r="C2" s="1261"/>
      <c r="D2" s="1261"/>
      <c r="H2" s="595" t="s">
        <v>1453</v>
      </c>
    </row>
    <row r="3" spans="1:9" ht="16.5">
      <c r="B3" s="391"/>
      <c r="H3" s="596" t="s">
        <v>1454</v>
      </c>
    </row>
    <row r="4" spans="1:9" ht="16.5">
      <c r="A4" s="394" t="s">
        <v>1127</v>
      </c>
      <c r="B4" s="395" t="s">
        <v>1128</v>
      </c>
      <c r="C4" s="396" t="s">
        <v>1129</v>
      </c>
      <c r="D4" s="425" t="s">
        <v>1130</v>
      </c>
      <c r="E4" s="458" t="s">
        <v>1131</v>
      </c>
      <c r="F4" s="463" t="s">
        <v>1132</v>
      </c>
      <c r="H4" s="529" t="s">
        <v>1455</v>
      </c>
    </row>
    <row r="5" spans="1:9" ht="16.5">
      <c r="A5" s="399"/>
      <c r="B5" s="400"/>
      <c r="E5" s="459"/>
      <c r="F5" s="464"/>
      <c r="H5" s="597" t="s">
        <v>309</v>
      </c>
    </row>
    <row r="6" spans="1:9" ht="16.5">
      <c r="A6" s="399"/>
      <c r="B6" s="420" t="s">
        <v>1147</v>
      </c>
      <c r="E6" s="459"/>
      <c r="F6" s="464"/>
      <c r="H6" s="531" t="s">
        <v>1376</v>
      </c>
    </row>
    <row r="7" spans="1:9" ht="45">
      <c r="A7" s="399"/>
      <c r="B7" s="402" t="s">
        <v>1367</v>
      </c>
      <c r="E7" s="459"/>
      <c r="F7" s="464"/>
      <c r="H7" s="598" t="s">
        <v>1456</v>
      </c>
    </row>
    <row r="8" spans="1:9" ht="16.5">
      <c r="A8" s="399"/>
      <c r="B8" s="400"/>
      <c r="E8" s="459"/>
      <c r="F8" s="464"/>
      <c r="H8" s="599" t="s">
        <v>1457</v>
      </c>
    </row>
    <row r="9" spans="1:9" ht="16.5">
      <c r="A9" s="427"/>
      <c r="B9" s="428" t="s">
        <v>1368</v>
      </c>
      <c r="C9" s="412"/>
      <c r="D9" s="412"/>
      <c r="E9" s="461"/>
      <c r="F9" s="466"/>
      <c r="H9" s="600" t="s">
        <v>1458</v>
      </c>
    </row>
    <row r="10" spans="1:9" ht="16.5">
      <c r="A10" s="427"/>
      <c r="B10" s="444"/>
      <c r="C10" s="412"/>
      <c r="D10" s="412"/>
      <c r="E10" s="461"/>
      <c r="F10" s="466"/>
      <c r="H10" s="601" t="s">
        <v>1459</v>
      </c>
    </row>
    <row r="11" spans="1:9" ht="90">
      <c r="A11" s="422">
        <v>1</v>
      </c>
      <c r="B11" s="404" t="s">
        <v>2128</v>
      </c>
      <c r="C11" s="434" t="s">
        <v>113</v>
      </c>
      <c r="D11" s="435">
        <v>9</v>
      </c>
      <c r="E11" s="459">
        <v>0</v>
      </c>
      <c r="F11" s="464">
        <f>D11*E11</f>
        <v>0</v>
      </c>
      <c r="H11" s="714" t="s">
        <v>1460</v>
      </c>
      <c r="I11" s="723">
        <f>SUM(F11+F14+F15)</f>
        <v>0</v>
      </c>
    </row>
    <row r="12" spans="1:9" s="432" customFormat="1" ht="8.25">
      <c r="A12" s="429"/>
      <c r="B12" s="430"/>
      <c r="C12" s="431"/>
      <c r="D12" s="431"/>
      <c r="E12" s="467"/>
      <c r="F12" s="468"/>
    </row>
    <row r="13" spans="1:9" ht="30">
      <c r="A13" s="422">
        <v>2</v>
      </c>
      <c r="B13" s="404" t="s">
        <v>1369</v>
      </c>
      <c r="C13" s="452"/>
      <c r="D13" s="453"/>
      <c r="E13" s="471"/>
      <c r="F13" s="472"/>
    </row>
    <row r="14" spans="1:9">
      <c r="A14" s="422"/>
      <c r="B14" s="404" t="s">
        <v>1370</v>
      </c>
      <c r="C14" s="434" t="s">
        <v>113</v>
      </c>
      <c r="D14" s="435">
        <v>14</v>
      </c>
      <c r="E14" s="459">
        <v>0</v>
      </c>
      <c r="F14" s="464">
        <f>D14*E14</f>
        <v>0</v>
      </c>
    </row>
    <row r="15" spans="1:9">
      <c r="A15" s="454"/>
      <c r="B15" s="404" t="s">
        <v>1371</v>
      </c>
      <c r="C15" s="434" t="s">
        <v>113</v>
      </c>
      <c r="D15" s="435">
        <v>5</v>
      </c>
      <c r="E15" s="459">
        <v>0</v>
      </c>
      <c r="F15" s="464">
        <f>D15*E15</f>
        <v>0</v>
      </c>
    </row>
    <row r="16" spans="1:9">
      <c r="A16" s="442"/>
      <c r="B16" s="443"/>
      <c r="C16" s="434"/>
      <c r="D16" s="412"/>
      <c r="E16" s="459"/>
      <c r="F16" s="466"/>
    </row>
    <row r="17" spans="1:6">
      <c r="A17" s="394"/>
      <c r="B17" s="414" t="s">
        <v>442</v>
      </c>
      <c r="C17" s="415"/>
      <c r="D17" s="417"/>
      <c r="E17" s="462"/>
      <c r="F17" s="465">
        <f>SUM(F10:F15)</f>
        <v>0</v>
      </c>
    </row>
  </sheetData>
  <mergeCells count="1">
    <mergeCell ref="B2:D2"/>
  </mergeCells>
  <pageMargins left="0.7" right="0.7" top="0.75" bottom="0.75" header="0.3" footer="0.3"/>
  <pageSetup paperSize="9" scale="91"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4F5310-003B-4541-A665-0B1CC0BB0D09}">
  <dimension ref="A2:J374"/>
  <sheetViews>
    <sheetView view="pageBreakPreview" zoomScale="110" zoomScaleNormal="100" zoomScaleSheetLayoutView="110" workbookViewId="0">
      <selection activeCell="E370" sqref="E370"/>
    </sheetView>
  </sheetViews>
  <sheetFormatPr defaultRowHeight="15"/>
  <cols>
    <col min="1" max="1" width="5.28515625" style="388" customWidth="1"/>
    <col min="2" max="2" width="45.7109375" style="419" customWidth="1"/>
    <col min="3" max="3" width="6.42578125" style="392" customWidth="1"/>
    <col min="4" max="4" width="11.7109375" style="389" customWidth="1"/>
    <col min="5" max="5" width="13.85546875" style="457" customWidth="1"/>
    <col min="6" max="6" width="13.140625" style="457" customWidth="1"/>
    <col min="7" max="7" width="9.140625" style="189" hidden="1" customWidth="1"/>
    <col min="8" max="8" width="29.85546875" style="189" hidden="1" customWidth="1"/>
    <col min="9" max="9" width="19.42578125" style="189" hidden="1" customWidth="1"/>
    <col min="10" max="10" width="9.140625" style="189" hidden="1" customWidth="1"/>
    <col min="11" max="256" width="9.140625" style="189"/>
    <col min="257" max="257" width="5.28515625" style="189" customWidth="1"/>
    <col min="258" max="258" width="45.7109375" style="189" customWidth="1"/>
    <col min="259" max="259" width="6.42578125" style="189" customWidth="1"/>
    <col min="260" max="260" width="11.7109375" style="189" customWidth="1"/>
    <col min="261" max="261" width="13.85546875" style="189" customWidth="1"/>
    <col min="262" max="262" width="13.140625" style="189" customWidth="1"/>
    <col min="263" max="512" width="9.140625" style="189"/>
    <col min="513" max="513" width="5.28515625" style="189" customWidth="1"/>
    <col min="514" max="514" width="45.7109375" style="189" customWidth="1"/>
    <col min="515" max="515" width="6.42578125" style="189" customWidth="1"/>
    <col min="516" max="516" width="11.7109375" style="189" customWidth="1"/>
    <col min="517" max="517" width="13.85546875" style="189" customWidth="1"/>
    <col min="518" max="518" width="13.140625" style="189" customWidth="1"/>
    <col min="519" max="768" width="9.140625" style="189"/>
    <col min="769" max="769" width="5.28515625" style="189" customWidth="1"/>
    <col min="770" max="770" width="45.7109375" style="189" customWidth="1"/>
    <col min="771" max="771" width="6.42578125" style="189" customWidth="1"/>
    <col min="772" max="772" width="11.7109375" style="189" customWidth="1"/>
    <col min="773" max="773" width="13.85546875" style="189" customWidth="1"/>
    <col min="774" max="774" width="13.140625" style="189" customWidth="1"/>
    <col min="775" max="1024" width="9.140625" style="189"/>
    <col min="1025" max="1025" width="5.28515625" style="189" customWidth="1"/>
    <col min="1026" max="1026" width="45.7109375" style="189" customWidth="1"/>
    <col min="1027" max="1027" width="6.42578125" style="189" customWidth="1"/>
    <col min="1028" max="1028" width="11.7109375" style="189" customWidth="1"/>
    <col min="1029" max="1029" width="13.85546875" style="189" customWidth="1"/>
    <col min="1030" max="1030" width="13.140625" style="189" customWidth="1"/>
    <col min="1031" max="1280" width="9.140625" style="189"/>
    <col min="1281" max="1281" width="5.28515625" style="189" customWidth="1"/>
    <col min="1282" max="1282" width="45.7109375" style="189" customWidth="1"/>
    <col min="1283" max="1283" width="6.42578125" style="189" customWidth="1"/>
    <col min="1284" max="1284" width="11.7109375" style="189" customWidth="1"/>
    <col min="1285" max="1285" width="13.85546875" style="189" customWidth="1"/>
    <col min="1286" max="1286" width="13.140625" style="189" customWidth="1"/>
    <col min="1287" max="1536" width="9.140625" style="189"/>
    <col min="1537" max="1537" width="5.28515625" style="189" customWidth="1"/>
    <col min="1538" max="1538" width="45.7109375" style="189" customWidth="1"/>
    <col min="1539" max="1539" width="6.42578125" style="189" customWidth="1"/>
    <col min="1540" max="1540" width="11.7109375" style="189" customWidth="1"/>
    <col min="1541" max="1541" width="13.85546875" style="189" customWidth="1"/>
    <col min="1542" max="1542" width="13.140625" style="189" customWidth="1"/>
    <col min="1543" max="1792" width="9.140625" style="189"/>
    <col min="1793" max="1793" width="5.28515625" style="189" customWidth="1"/>
    <col min="1794" max="1794" width="45.7109375" style="189" customWidth="1"/>
    <col min="1795" max="1795" width="6.42578125" style="189" customWidth="1"/>
    <col min="1796" max="1796" width="11.7109375" style="189" customWidth="1"/>
    <col min="1797" max="1797" width="13.85546875" style="189" customWidth="1"/>
    <col min="1798" max="1798" width="13.140625" style="189" customWidth="1"/>
    <col min="1799" max="2048" width="9.140625" style="189"/>
    <col min="2049" max="2049" width="5.28515625" style="189" customWidth="1"/>
    <col min="2050" max="2050" width="45.7109375" style="189" customWidth="1"/>
    <col min="2051" max="2051" width="6.42578125" style="189" customWidth="1"/>
    <col min="2052" max="2052" width="11.7109375" style="189" customWidth="1"/>
    <col min="2053" max="2053" width="13.85546875" style="189" customWidth="1"/>
    <col min="2054" max="2054" width="13.140625" style="189" customWidth="1"/>
    <col min="2055" max="2304" width="9.140625" style="189"/>
    <col min="2305" max="2305" width="5.28515625" style="189" customWidth="1"/>
    <col min="2306" max="2306" width="45.7109375" style="189" customWidth="1"/>
    <col min="2307" max="2307" width="6.42578125" style="189" customWidth="1"/>
    <col min="2308" max="2308" width="11.7109375" style="189" customWidth="1"/>
    <col min="2309" max="2309" width="13.85546875" style="189" customWidth="1"/>
    <col min="2310" max="2310" width="13.140625" style="189" customWidth="1"/>
    <col min="2311" max="2560" width="9.140625" style="189"/>
    <col min="2561" max="2561" width="5.28515625" style="189" customWidth="1"/>
    <col min="2562" max="2562" width="45.7109375" style="189" customWidth="1"/>
    <col min="2563" max="2563" width="6.42578125" style="189" customWidth="1"/>
    <col min="2564" max="2564" width="11.7109375" style="189" customWidth="1"/>
    <col min="2565" max="2565" width="13.85546875" style="189" customWidth="1"/>
    <col min="2566" max="2566" width="13.140625" style="189" customWidth="1"/>
    <col min="2567" max="2816" width="9.140625" style="189"/>
    <col min="2817" max="2817" width="5.28515625" style="189" customWidth="1"/>
    <col min="2818" max="2818" width="45.7109375" style="189" customWidth="1"/>
    <col min="2819" max="2819" width="6.42578125" style="189" customWidth="1"/>
    <col min="2820" max="2820" width="11.7109375" style="189" customWidth="1"/>
    <col min="2821" max="2821" width="13.85546875" style="189" customWidth="1"/>
    <col min="2822" max="2822" width="13.140625" style="189" customWidth="1"/>
    <col min="2823" max="3072" width="9.140625" style="189"/>
    <col min="3073" max="3073" width="5.28515625" style="189" customWidth="1"/>
    <col min="3074" max="3074" width="45.7109375" style="189" customWidth="1"/>
    <col min="3075" max="3075" width="6.42578125" style="189" customWidth="1"/>
    <col min="3076" max="3076" width="11.7109375" style="189" customWidth="1"/>
    <col min="3077" max="3077" width="13.85546875" style="189" customWidth="1"/>
    <col min="3078" max="3078" width="13.140625" style="189" customWidth="1"/>
    <col min="3079" max="3328" width="9.140625" style="189"/>
    <col min="3329" max="3329" width="5.28515625" style="189" customWidth="1"/>
    <col min="3330" max="3330" width="45.7109375" style="189" customWidth="1"/>
    <col min="3331" max="3331" width="6.42578125" style="189" customWidth="1"/>
    <col min="3332" max="3332" width="11.7109375" style="189" customWidth="1"/>
    <col min="3333" max="3333" width="13.85546875" style="189" customWidth="1"/>
    <col min="3334" max="3334" width="13.140625" style="189" customWidth="1"/>
    <col min="3335" max="3584" width="9.140625" style="189"/>
    <col min="3585" max="3585" width="5.28515625" style="189" customWidth="1"/>
    <col min="3586" max="3586" width="45.7109375" style="189" customWidth="1"/>
    <col min="3587" max="3587" width="6.42578125" style="189" customWidth="1"/>
    <col min="3588" max="3588" width="11.7109375" style="189" customWidth="1"/>
    <col min="3589" max="3589" width="13.85546875" style="189" customWidth="1"/>
    <col min="3590" max="3590" width="13.140625" style="189" customWidth="1"/>
    <col min="3591" max="3840" width="9.140625" style="189"/>
    <col min="3841" max="3841" width="5.28515625" style="189" customWidth="1"/>
    <col min="3842" max="3842" width="45.7109375" style="189" customWidth="1"/>
    <col min="3843" max="3843" width="6.42578125" style="189" customWidth="1"/>
    <col min="3844" max="3844" width="11.7109375" style="189" customWidth="1"/>
    <col min="3845" max="3845" width="13.85546875" style="189" customWidth="1"/>
    <col min="3846" max="3846" width="13.140625" style="189" customWidth="1"/>
    <col min="3847" max="4096" width="9.140625" style="189"/>
    <col min="4097" max="4097" width="5.28515625" style="189" customWidth="1"/>
    <col min="4098" max="4098" width="45.7109375" style="189" customWidth="1"/>
    <col min="4099" max="4099" width="6.42578125" style="189" customWidth="1"/>
    <col min="4100" max="4100" width="11.7109375" style="189" customWidth="1"/>
    <col min="4101" max="4101" width="13.85546875" style="189" customWidth="1"/>
    <col min="4102" max="4102" width="13.140625" style="189" customWidth="1"/>
    <col min="4103" max="4352" width="9.140625" style="189"/>
    <col min="4353" max="4353" width="5.28515625" style="189" customWidth="1"/>
    <col min="4354" max="4354" width="45.7109375" style="189" customWidth="1"/>
    <col min="4355" max="4355" width="6.42578125" style="189" customWidth="1"/>
    <col min="4356" max="4356" width="11.7109375" style="189" customWidth="1"/>
    <col min="4357" max="4357" width="13.85546875" style="189" customWidth="1"/>
    <col min="4358" max="4358" width="13.140625" style="189" customWidth="1"/>
    <col min="4359" max="4608" width="9.140625" style="189"/>
    <col min="4609" max="4609" width="5.28515625" style="189" customWidth="1"/>
    <col min="4610" max="4610" width="45.7109375" style="189" customWidth="1"/>
    <col min="4611" max="4611" width="6.42578125" style="189" customWidth="1"/>
    <col min="4612" max="4612" width="11.7109375" style="189" customWidth="1"/>
    <col min="4613" max="4613" width="13.85546875" style="189" customWidth="1"/>
    <col min="4614" max="4614" width="13.140625" style="189" customWidth="1"/>
    <col min="4615" max="4864" width="9.140625" style="189"/>
    <col min="4865" max="4865" width="5.28515625" style="189" customWidth="1"/>
    <col min="4866" max="4866" width="45.7109375" style="189" customWidth="1"/>
    <col min="4867" max="4867" width="6.42578125" style="189" customWidth="1"/>
    <col min="4868" max="4868" width="11.7109375" style="189" customWidth="1"/>
    <col min="4869" max="4869" width="13.85546875" style="189" customWidth="1"/>
    <col min="4870" max="4870" width="13.140625" style="189" customWidth="1"/>
    <col min="4871" max="5120" width="9.140625" style="189"/>
    <col min="5121" max="5121" width="5.28515625" style="189" customWidth="1"/>
    <col min="5122" max="5122" width="45.7109375" style="189" customWidth="1"/>
    <col min="5123" max="5123" width="6.42578125" style="189" customWidth="1"/>
    <col min="5124" max="5124" width="11.7109375" style="189" customWidth="1"/>
    <col min="5125" max="5125" width="13.85546875" style="189" customWidth="1"/>
    <col min="5126" max="5126" width="13.140625" style="189" customWidth="1"/>
    <col min="5127" max="5376" width="9.140625" style="189"/>
    <col min="5377" max="5377" width="5.28515625" style="189" customWidth="1"/>
    <col min="5378" max="5378" width="45.7109375" style="189" customWidth="1"/>
    <col min="5379" max="5379" width="6.42578125" style="189" customWidth="1"/>
    <col min="5380" max="5380" width="11.7109375" style="189" customWidth="1"/>
    <col min="5381" max="5381" width="13.85546875" style="189" customWidth="1"/>
    <col min="5382" max="5382" width="13.140625" style="189" customWidth="1"/>
    <col min="5383" max="5632" width="9.140625" style="189"/>
    <col min="5633" max="5633" width="5.28515625" style="189" customWidth="1"/>
    <col min="5634" max="5634" width="45.7109375" style="189" customWidth="1"/>
    <col min="5635" max="5635" width="6.42578125" style="189" customWidth="1"/>
    <col min="5636" max="5636" width="11.7109375" style="189" customWidth="1"/>
    <col min="5637" max="5637" width="13.85546875" style="189" customWidth="1"/>
    <col min="5638" max="5638" width="13.140625" style="189" customWidth="1"/>
    <col min="5639" max="5888" width="9.140625" style="189"/>
    <col min="5889" max="5889" width="5.28515625" style="189" customWidth="1"/>
    <col min="5890" max="5890" width="45.7109375" style="189" customWidth="1"/>
    <col min="5891" max="5891" width="6.42578125" style="189" customWidth="1"/>
    <col min="5892" max="5892" width="11.7109375" style="189" customWidth="1"/>
    <col min="5893" max="5893" width="13.85546875" style="189" customWidth="1"/>
    <col min="5894" max="5894" width="13.140625" style="189" customWidth="1"/>
    <col min="5895" max="6144" width="9.140625" style="189"/>
    <col min="6145" max="6145" width="5.28515625" style="189" customWidth="1"/>
    <col min="6146" max="6146" width="45.7109375" style="189" customWidth="1"/>
    <col min="6147" max="6147" width="6.42578125" style="189" customWidth="1"/>
    <col min="6148" max="6148" width="11.7109375" style="189" customWidth="1"/>
    <col min="6149" max="6149" width="13.85546875" style="189" customWidth="1"/>
    <col min="6150" max="6150" width="13.140625" style="189" customWidth="1"/>
    <col min="6151" max="6400" width="9.140625" style="189"/>
    <col min="6401" max="6401" width="5.28515625" style="189" customWidth="1"/>
    <col min="6402" max="6402" width="45.7109375" style="189" customWidth="1"/>
    <col min="6403" max="6403" width="6.42578125" style="189" customWidth="1"/>
    <col min="6404" max="6404" width="11.7109375" style="189" customWidth="1"/>
    <col min="6405" max="6405" width="13.85546875" style="189" customWidth="1"/>
    <col min="6406" max="6406" width="13.140625" style="189" customWidth="1"/>
    <col min="6407" max="6656" width="9.140625" style="189"/>
    <col min="6657" max="6657" width="5.28515625" style="189" customWidth="1"/>
    <col min="6658" max="6658" width="45.7109375" style="189" customWidth="1"/>
    <col min="6659" max="6659" width="6.42578125" style="189" customWidth="1"/>
    <col min="6660" max="6660" width="11.7109375" style="189" customWidth="1"/>
    <col min="6661" max="6661" width="13.85546875" style="189" customWidth="1"/>
    <col min="6662" max="6662" width="13.140625" style="189" customWidth="1"/>
    <col min="6663" max="6912" width="9.140625" style="189"/>
    <col min="6913" max="6913" width="5.28515625" style="189" customWidth="1"/>
    <col min="6914" max="6914" width="45.7109375" style="189" customWidth="1"/>
    <col min="6915" max="6915" width="6.42578125" style="189" customWidth="1"/>
    <col min="6916" max="6916" width="11.7109375" style="189" customWidth="1"/>
    <col min="6917" max="6917" width="13.85546875" style="189" customWidth="1"/>
    <col min="6918" max="6918" width="13.140625" style="189" customWidth="1"/>
    <col min="6919" max="7168" width="9.140625" style="189"/>
    <col min="7169" max="7169" width="5.28515625" style="189" customWidth="1"/>
    <col min="7170" max="7170" width="45.7109375" style="189" customWidth="1"/>
    <col min="7171" max="7171" width="6.42578125" style="189" customWidth="1"/>
    <col min="7172" max="7172" width="11.7109375" style="189" customWidth="1"/>
    <col min="7173" max="7173" width="13.85546875" style="189" customWidth="1"/>
    <col min="7174" max="7174" width="13.140625" style="189" customWidth="1"/>
    <col min="7175" max="7424" width="9.140625" style="189"/>
    <col min="7425" max="7425" width="5.28515625" style="189" customWidth="1"/>
    <col min="7426" max="7426" width="45.7109375" style="189" customWidth="1"/>
    <col min="7427" max="7427" width="6.42578125" style="189" customWidth="1"/>
    <col min="7428" max="7428" width="11.7109375" style="189" customWidth="1"/>
    <col min="7429" max="7429" width="13.85546875" style="189" customWidth="1"/>
    <col min="7430" max="7430" width="13.140625" style="189" customWidth="1"/>
    <col min="7431" max="7680" width="9.140625" style="189"/>
    <col min="7681" max="7681" width="5.28515625" style="189" customWidth="1"/>
    <col min="7682" max="7682" width="45.7109375" style="189" customWidth="1"/>
    <col min="7683" max="7683" width="6.42578125" style="189" customWidth="1"/>
    <col min="7684" max="7684" width="11.7109375" style="189" customWidth="1"/>
    <col min="7685" max="7685" width="13.85546875" style="189" customWidth="1"/>
    <col min="7686" max="7686" width="13.140625" style="189" customWidth="1"/>
    <col min="7687" max="7936" width="9.140625" style="189"/>
    <col min="7937" max="7937" width="5.28515625" style="189" customWidth="1"/>
    <col min="7938" max="7938" width="45.7109375" style="189" customWidth="1"/>
    <col min="7939" max="7939" width="6.42578125" style="189" customWidth="1"/>
    <col min="7940" max="7940" width="11.7109375" style="189" customWidth="1"/>
    <col min="7941" max="7941" width="13.85546875" style="189" customWidth="1"/>
    <col min="7942" max="7942" width="13.140625" style="189" customWidth="1"/>
    <col min="7943" max="8192" width="9.140625" style="189"/>
    <col min="8193" max="8193" width="5.28515625" style="189" customWidth="1"/>
    <col min="8194" max="8194" width="45.7109375" style="189" customWidth="1"/>
    <col min="8195" max="8195" width="6.42578125" style="189" customWidth="1"/>
    <col min="8196" max="8196" width="11.7109375" style="189" customWidth="1"/>
    <col min="8197" max="8197" width="13.85546875" style="189" customWidth="1"/>
    <col min="8198" max="8198" width="13.140625" style="189" customWidth="1"/>
    <col min="8199" max="8448" width="9.140625" style="189"/>
    <col min="8449" max="8449" width="5.28515625" style="189" customWidth="1"/>
    <col min="8450" max="8450" width="45.7109375" style="189" customWidth="1"/>
    <col min="8451" max="8451" width="6.42578125" style="189" customWidth="1"/>
    <col min="8452" max="8452" width="11.7109375" style="189" customWidth="1"/>
    <col min="8453" max="8453" width="13.85546875" style="189" customWidth="1"/>
    <col min="8454" max="8454" width="13.140625" style="189" customWidth="1"/>
    <col min="8455" max="8704" width="9.140625" style="189"/>
    <col min="8705" max="8705" width="5.28515625" style="189" customWidth="1"/>
    <col min="8706" max="8706" width="45.7109375" style="189" customWidth="1"/>
    <col min="8707" max="8707" width="6.42578125" style="189" customWidth="1"/>
    <col min="8708" max="8708" width="11.7109375" style="189" customWidth="1"/>
    <col min="8709" max="8709" width="13.85546875" style="189" customWidth="1"/>
    <col min="8710" max="8710" width="13.140625" style="189" customWidth="1"/>
    <col min="8711" max="8960" width="9.140625" style="189"/>
    <col min="8961" max="8961" width="5.28515625" style="189" customWidth="1"/>
    <col min="8962" max="8962" width="45.7109375" style="189" customWidth="1"/>
    <col min="8963" max="8963" width="6.42578125" style="189" customWidth="1"/>
    <col min="8964" max="8964" width="11.7109375" style="189" customWidth="1"/>
    <col min="8965" max="8965" width="13.85546875" style="189" customWidth="1"/>
    <col min="8966" max="8966" width="13.140625" style="189" customWidth="1"/>
    <col min="8967" max="9216" width="9.140625" style="189"/>
    <col min="9217" max="9217" width="5.28515625" style="189" customWidth="1"/>
    <col min="9218" max="9218" width="45.7109375" style="189" customWidth="1"/>
    <col min="9219" max="9219" width="6.42578125" style="189" customWidth="1"/>
    <col min="9220" max="9220" width="11.7109375" style="189" customWidth="1"/>
    <col min="9221" max="9221" width="13.85546875" style="189" customWidth="1"/>
    <col min="9222" max="9222" width="13.140625" style="189" customWidth="1"/>
    <col min="9223" max="9472" width="9.140625" style="189"/>
    <col min="9473" max="9473" width="5.28515625" style="189" customWidth="1"/>
    <col min="9474" max="9474" width="45.7109375" style="189" customWidth="1"/>
    <col min="9475" max="9475" width="6.42578125" style="189" customWidth="1"/>
    <col min="9476" max="9476" width="11.7109375" style="189" customWidth="1"/>
    <col min="9477" max="9477" width="13.85546875" style="189" customWidth="1"/>
    <col min="9478" max="9478" width="13.140625" style="189" customWidth="1"/>
    <col min="9479" max="9728" width="9.140625" style="189"/>
    <col min="9729" max="9729" width="5.28515625" style="189" customWidth="1"/>
    <col min="9730" max="9730" width="45.7109375" style="189" customWidth="1"/>
    <col min="9731" max="9731" width="6.42578125" style="189" customWidth="1"/>
    <col min="9732" max="9732" width="11.7109375" style="189" customWidth="1"/>
    <col min="9733" max="9733" width="13.85546875" style="189" customWidth="1"/>
    <col min="9734" max="9734" width="13.140625" style="189" customWidth="1"/>
    <col min="9735" max="9984" width="9.140625" style="189"/>
    <col min="9985" max="9985" width="5.28515625" style="189" customWidth="1"/>
    <col min="9986" max="9986" width="45.7109375" style="189" customWidth="1"/>
    <col min="9987" max="9987" width="6.42578125" style="189" customWidth="1"/>
    <col min="9988" max="9988" width="11.7109375" style="189" customWidth="1"/>
    <col min="9989" max="9989" width="13.85546875" style="189" customWidth="1"/>
    <col min="9990" max="9990" width="13.140625" style="189" customWidth="1"/>
    <col min="9991" max="10240" width="9.140625" style="189"/>
    <col min="10241" max="10241" width="5.28515625" style="189" customWidth="1"/>
    <col min="10242" max="10242" width="45.7109375" style="189" customWidth="1"/>
    <col min="10243" max="10243" width="6.42578125" style="189" customWidth="1"/>
    <col min="10244" max="10244" width="11.7109375" style="189" customWidth="1"/>
    <col min="10245" max="10245" width="13.85546875" style="189" customWidth="1"/>
    <col min="10246" max="10246" width="13.140625" style="189" customWidth="1"/>
    <col min="10247" max="10496" width="9.140625" style="189"/>
    <col min="10497" max="10497" width="5.28515625" style="189" customWidth="1"/>
    <col min="10498" max="10498" width="45.7109375" style="189" customWidth="1"/>
    <col min="10499" max="10499" width="6.42578125" style="189" customWidth="1"/>
    <col min="10500" max="10500" width="11.7109375" style="189" customWidth="1"/>
    <col min="10501" max="10501" width="13.85546875" style="189" customWidth="1"/>
    <col min="10502" max="10502" width="13.140625" style="189" customWidth="1"/>
    <col min="10503" max="10752" width="9.140625" style="189"/>
    <col min="10753" max="10753" width="5.28515625" style="189" customWidth="1"/>
    <col min="10754" max="10754" width="45.7109375" style="189" customWidth="1"/>
    <col min="10755" max="10755" width="6.42578125" style="189" customWidth="1"/>
    <col min="10756" max="10756" width="11.7109375" style="189" customWidth="1"/>
    <col min="10757" max="10757" width="13.85546875" style="189" customWidth="1"/>
    <col min="10758" max="10758" width="13.140625" style="189" customWidth="1"/>
    <col min="10759" max="11008" width="9.140625" style="189"/>
    <col min="11009" max="11009" width="5.28515625" style="189" customWidth="1"/>
    <col min="11010" max="11010" width="45.7109375" style="189" customWidth="1"/>
    <col min="11011" max="11011" width="6.42578125" style="189" customWidth="1"/>
    <col min="11012" max="11012" width="11.7109375" style="189" customWidth="1"/>
    <col min="11013" max="11013" width="13.85546875" style="189" customWidth="1"/>
    <col min="11014" max="11014" width="13.140625" style="189" customWidth="1"/>
    <col min="11015" max="11264" width="9.140625" style="189"/>
    <col min="11265" max="11265" width="5.28515625" style="189" customWidth="1"/>
    <col min="11266" max="11266" width="45.7109375" style="189" customWidth="1"/>
    <col min="11267" max="11267" width="6.42578125" style="189" customWidth="1"/>
    <col min="11268" max="11268" width="11.7109375" style="189" customWidth="1"/>
    <col min="11269" max="11269" width="13.85546875" style="189" customWidth="1"/>
    <col min="11270" max="11270" width="13.140625" style="189" customWidth="1"/>
    <col min="11271" max="11520" width="9.140625" style="189"/>
    <col min="11521" max="11521" width="5.28515625" style="189" customWidth="1"/>
    <col min="11522" max="11522" width="45.7109375" style="189" customWidth="1"/>
    <col min="11523" max="11523" width="6.42578125" style="189" customWidth="1"/>
    <col min="11524" max="11524" width="11.7109375" style="189" customWidth="1"/>
    <col min="11525" max="11525" width="13.85546875" style="189" customWidth="1"/>
    <col min="11526" max="11526" width="13.140625" style="189" customWidth="1"/>
    <col min="11527" max="11776" width="9.140625" style="189"/>
    <col min="11777" max="11777" width="5.28515625" style="189" customWidth="1"/>
    <col min="11778" max="11778" width="45.7109375" style="189" customWidth="1"/>
    <col min="11779" max="11779" width="6.42578125" style="189" customWidth="1"/>
    <col min="11780" max="11780" width="11.7109375" style="189" customWidth="1"/>
    <col min="11781" max="11781" width="13.85546875" style="189" customWidth="1"/>
    <col min="11782" max="11782" width="13.140625" style="189" customWidth="1"/>
    <col min="11783" max="12032" width="9.140625" style="189"/>
    <col min="12033" max="12033" width="5.28515625" style="189" customWidth="1"/>
    <col min="12034" max="12034" width="45.7109375" style="189" customWidth="1"/>
    <col min="12035" max="12035" width="6.42578125" style="189" customWidth="1"/>
    <col min="12036" max="12036" width="11.7109375" style="189" customWidth="1"/>
    <col min="12037" max="12037" width="13.85546875" style="189" customWidth="1"/>
    <col min="12038" max="12038" width="13.140625" style="189" customWidth="1"/>
    <col min="12039" max="12288" width="9.140625" style="189"/>
    <col min="12289" max="12289" width="5.28515625" style="189" customWidth="1"/>
    <col min="12290" max="12290" width="45.7109375" style="189" customWidth="1"/>
    <col min="12291" max="12291" width="6.42578125" style="189" customWidth="1"/>
    <col min="12292" max="12292" width="11.7109375" style="189" customWidth="1"/>
    <col min="12293" max="12293" width="13.85546875" style="189" customWidth="1"/>
    <col min="12294" max="12294" width="13.140625" style="189" customWidth="1"/>
    <col min="12295" max="12544" width="9.140625" style="189"/>
    <col min="12545" max="12545" width="5.28515625" style="189" customWidth="1"/>
    <col min="12546" max="12546" width="45.7109375" style="189" customWidth="1"/>
    <col min="12547" max="12547" width="6.42578125" style="189" customWidth="1"/>
    <col min="12548" max="12548" width="11.7109375" style="189" customWidth="1"/>
    <col min="12549" max="12549" width="13.85546875" style="189" customWidth="1"/>
    <col min="12550" max="12550" width="13.140625" style="189" customWidth="1"/>
    <col min="12551" max="12800" width="9.140625" style="189"/>
    <col min="12801" max="12801" width="5.28515625" style="189" customWidth="1"/>
    <col min="12802" max="12802" width="45.7109375" style="189" customWidth="1"/>
    <col min="12803" max="12803" width="6.42578125" style="189" customWidth="1"/>
    <col min="12804" max="12804" width="11.7109375" style="189" customWidth="1"/>
    <col min="12805" max="12805" width="13.85546875" style="189" customWidth="1"/>
    <col min="12806" max="12806" width="13.140625" style="189" customWidth="1"/>
    <col min="12807" max="13056" width="9.140625" style="189"/>
    <col min="13057" max="13057" width="5.28515625" style="189" customWidth="1"/>
    <col min="13058" max="13058" width="45.7109375" style="189" customWidth="1"/>
    <col min="13059" max="13059" width="6.42578125" style="189" customWidth="1"/>
    <col min="13060" max="13060" width="11.7109375" style="189" customWidth="1"/>
    <col min="13061" max="13061" width="13.85546875" style="189" customWidth="1"/>
    <col min="13062" max="13062" width="13.140625" style="189" customWidth="1"/>
    <col min="13063" max="13312" width="9.140625" style="189"/>
    <col min="13313" max="13313" width="5.28515625" style="189" customWidth="1"/>
    <col min="13314" max="13314" width="45.7109375" style="189" customWidth="1"/>
    <col min="13315" max="13315" width="6.42578125" style="189" customWidth="1"/>
    <col min="13316" max="13316" width="11.7109375" style="189" customWidth="1"/>
    <col min="13317" max="13317" width="13.85546875" style="189" customWidth="1"/>
    <col min="13318" max="13318" width="13.140625" style="189" customWidth="1"/>
    <col min="13319" max="13568" width="9.140625" style="189"/>
    <col min="13569" max="13569" width="5.28515625" style="189" customWidth="1"/>
    <col min="13570" max="13570" width="45.7109375" style="189" customWidth="1"/>
    <col min="13571" max="13571" width="6.42578125" style="189" customWidth="1"/>
    <col min="13572" max="13572" width="11.7109375" style="189" customWidth="1"/>
    <col min="13573" max="13573" width="13.85546875" style="189" customWidth="1"/>
    <col min="13574" max="13574" width="13.140625" style="189" customWidth="1"/>
    <col min="13575" max="13824" width="9.140625" style="189"/>
    <col min="13825" max="13825" width="5.28515625" style="189" customWidth="1"/>
    <col min="13826" max="13826" width="45.7109375" style="189" customWidth="1"/>
    <col min="13827" max="13827" width="6.42578125" style="189" customWidth="1"/>
    <col min="13828" max="13828" width="11.7109375" style="189" customWidth="1"/>
    <col min="13829" max="13829" width="13.85546875" style="189" customWidth="1"/>
    <col min="13830" max="13830" width="13.140625" style="189" customWidth="1"/>
    <col min="13831" max="14080" width="9.140625" style="189"/>
    <col min="14081" max="14081" width="5.28515625" style="189" customWidth="1"/>
    <col min="14082" max="14082" width="45.7109375" style="189" customWidth="1"/>
    <col min="14083" max="14083" width="6.42578125" style="189" customWidth="1"/>
    <col min="14084" max="14084" width="11.7109375" style="189" customWidth="1"/>
    <col min="14085" max="14085" width="13.85546875" style="189" customWidth="1"/>
    <col min="14086" max="14086" width="13.140625" style="189" customWidth="1"/>
    <col min="14087" max="14336" width="9.140625" style="189"/>
    <col min="14337" max="14337" width="5.28515625" style="189" customWidth="1"/>
    <col min="14338" max="14338" width="45.7109375" style="189" customWidth="1"/>
    <col min="14339" max="14339" width="6.42578125" style="189" customWidth="1"/>
    <col min="14340" max="14340" width="11.7109375" style="189" customWidth="1"/>
    <col min="14341" max="14341" width="13.85546875" style="189" customWidth="1"/>
    <col min="14342" max="14342" width="13.140625" style="189" customWidth="1"/>
    <col min="14343" max="14592" width="9.140625" style="189"/>
    <col min="14593" max="14593" width="5.28515625" style="189" customWidth="1"/>
    <col min="14594" max="14594" width="45.7109375" style="189" customWidth="1"/>
    <col min="14595" max="14595" width="6.42578125" style="189" customWidth="1"/>
    <col min="14596" max="14596" width="11.7109375" style="189" customWidth="1"/>
    <col min="14597" max="14597" width="13.85546875" style="189" customWidth="1"/>
    <col min="14598" max="14598" width="13.140625" style="189" customWidth="1"/>
    <col min="14599" max="14848" width="9.140625" style="189"/>
    <col min="14849" max="14849" width="5.28515625" style="189" customWidth="1"/>
    <col min="14850" max="14850" width="45.7109375" style="189" customWidth="1"/>
    <col min="14851" max="14851" width="6.42578125" style="189" customWidth="1"/>
    <col min="14852" max="14852" width="11.7109375" style="189" customWidth="1"/>
    <col min="14853" max="14853" width="13.85546875" style="189" customWidth="1"/>
    <col min="14854" max="14854" width="13.140625" style="189" customWidth="1"/>
    <col min="14855" max="15104" width="9.140625" style="189"/>
    <col min="15105" max="15105" width="5.28515625" style="189" customWidth="1"/>
    <col min="15106" max="15106" width="45.7109375" style="189" customWidth="1"/>
    <col min="15107" max="15107" width="6.42578125" style="189" customWidth="1"/>
    <col min="15108" max="15108" width="11.7109375" style="189" customWidth="1"/>
    <col min="15109" max="15109" width="13.85546875" style="189" customWidth="1"/>
    <col min="15110" max="15110" width="13.140625" style="189" customWidth="1"/>
    <col min="15111" max="15360" width="9.140625" style="189"/>
    <col min="15361" max="15361" width="5.28515625" style="189" customWidth="1"/>
    <col min="15362" max="15362" width="45.7109375" style="189" customWidth="1"/>
    <col min="15363" max="15363" width="6.42578125" style="189" customWidth="1"/>
    <col min="15364" max="15364" width="11.7109375" style="189" customWidth="1"/>
    <col min="15365" max="15365" width="13.85546875" style="189" customWidth="1"/>
    <col min="15366" max="15366" width="13.140625" style="189" customWidth="1"/>
    <col min="15367" max="15616" width="9.140625" style="189"/>
    <col min="15617" max="15617" width="5.28515625" style="189" customWidth="1"/>
    <col min="15618" max="15618" width="45.7109375" style="189" customWidth="1"/>
    <col min="15619" max="15619" width="6.42578125" style="189" customWidth="1"/>
    <col min="15620" max="15620" width="11.7109375" style="189" customWidth="1"/>
    <col min="15621" max="15621" width="13.85546875" style="189" customWidth="1"/>
    <col min="15622" max="15622" width="13.140625" style="189" customWidth="1"/>
    <col min="15623" max="15872" width="9.140625" style="189"/>
    <col min="15873" max="15873" width="5.28515625" style="189" customWidth="1"/>
    <col min="15874" max="15874" width="45.7109375" style="189" customWidth="1"/>
    <col min="15875" max="15875" width="6.42578125" style="189" customWidth="1"/>
    <col min="15876" max="15876" width="11.7109375" style="189" customWidth="1"/>
    <col min="15877" max="15877" width="13.85546875" style="189" customWidth="1"/>
    <col min="15878" max="15878" width="13.140625" style="189" customWidth="1"/>
    <col min="15879" max="16128" width="9.140625" style="189"/>
    <col min="16129" max="16129" width="5.28515625" style="189" customWidth="1"/>
    <col min="16130" max="16130" width="45.7109375" style="189" customWidth="1"/>
    <col min="16131" max="16131" width="6.42578125" style="189" customWidth="1"/>
    <col min="16132" max="16132" width="11.7109375" style="189" customWidth="1"/>
    <col min="16133" max="16133" width="13.85546875" style="189" customWidth="1"/>
    <col min="16134" max="16134" width="13.140625" style="189" customWidth="1"/>
    <col min="16135" max="16384" width="9.140625" style="189"/>
  </cols>
  <sheetData>
    <row r="2" spans="1:9" ht="16.5">
      <c r="B2" s="1260" t="s">
        <v>1777</v>
      </c>
      <c r="C2" s="1261"/>
      <c r="D2" s="1261"/>
      <c r="H2" s="595" t="s">
        <v>1453</v>
      </c>
    </row>
    <row r="3" spans="1:9" ht="16.5">
      <c r="B3" s="391"/>
      <c r="H3" s="596" t="s">
        <v>1454</v>
      </c>
    </row>
    <row r="4" spans="1:9" ht="16.5">
      <c r="A4" s="394" t="s">
        <v>1127</v>
      </c>
      <c r="B4" s="395" t="s">
        <v>1128</v>
      </c>
      <c r="C4" s="396" t="s">
        <v>1129</v>
      </c>
      <c r="D4" s="425" t="s">
        <v>1130</v>
      </c>
      <c r="E4" s="458" t="s">
        <v>1131</v>
      </c>
      <c r="F4" s="463" t="s">
        <v>1132</v>
      </c>
      <c r="H4" s="529" t="s">
        <v>1455</v>
      </c>
    </row>
    <row r="5" spans="1:9" ht="16.5">
      <c r="A5" s="399"/>
      <c r="B5" s="400"/>
      <c r="E5" s="459"/>
      <c r="F5" s="464"/>
      <c r="H5" s="597" t="s">
        <v>309</v>
      </c>
    </row>
    <row r="6" spans="1:9" ht="16.5">
      <c r="A6" s="399"/>
      <c r="B6" s="420" t="s">
        <v>1147</v>
      </c>
      <c r="E6" s="459"/>
      <c r="F6" s="464"/>
      <c r="H6" s="531" t="s">
        <v>1376</v>
      </c>
      <c r="I6" s="723">
        <f>SUM(F18+F34+F41+F48+F73+F81+F95+F108+F109+F110+F111+F112+F113+F114+F115+F116+F117+F118+F121+F122+F123+F124+F125+F126+F130+F153+F158+F162+F165+F174+F185+F195+F200+F205+F210+F219+F224+F230+F233+F284+F290+F298+F302+F310+F311+F312+F313+F314+F315+F316+F317+F318+F319+F320+F321+F324+F325+F326+F327+F328+F329+F332+F333+F336+F337+F338+F341+F342+F343+F344+F345+F347+F349+F351+F353+F355+F358+F360+F362+F364+F366+F368+F370+F372)</f>
        <v>0</v>
      </c>
    </row>
    <row r="7" spans="1:9" ht="90">
      <c r="A7" s="399"/>
      <c r="B7" s="402" t="s">
        <v>2407</v>
      </c>
      <c r="E7" s="459"/>
      <c r="F7" s="464"/>
      <c r="H7" s="598" t="s">
        <v>1456</v>
      </c>
      <c r="I7" s="747"/>
    </row>
    <row r="8" spans="1:9" ht="60">
      <c r="A8" s="399"/>
      <c r="B8" s="402" t="s">
        <v>1168</v>
      </c>
      <c r="E8" s="459"/>
      <c r="F8" s="464"/>
      <c r="H8" s="599" t="s">
        <v>1457</v>
      </c>
      <c r="I8" s="747"/>
    </row>
    <row r="9" spans="1:9" ht="60">
      <c r="A9" s="427"/>
      <c r="B9" s="402" t="s">
        <v>2408</v>
      </c>
      <c r="C9" s="412"/>
      <c r="D9" s="412"/>
      <c r="E9" s="461"/>
      <c r="F9" s="466"/>
      <c r="H9" s="600" t="s">
        <v>1458</v>
      </c>
      <c r="I9" s="747"/>
    </row>
    <row r="10" spans="1:9" ht="135">
      <c r="A10" s="427"/>
      <c r="B10" s="402" t="s">
        <v>2409</v>
      </c>
      <c r="C10" s="412"/>
      <c r="D10" s="412"/>
      <c r="E10" s="461"/>
      <c r="F10" s="466"/>
      <c r="H10" s="601" t="s">
        <v>1459</v>
      </c>
      <c r="I10" s="747"/>
    </row>
    <row r="11" spans="1:9" ht="60">
      <c r="A11" s="422"/>
      <c r="B11" s="402" t="s">
        <v>2410</v>
      </c>
      <c r="C11" s="434"/>
      <c r="D11" s="435"/>
      <c r="E11" s="459"/>
      <c r="F11" s="464"/>
      <c r="H11" s="714" t="s">
        <v>1460</v>
      </c>
      <c r="I11" s="723">
        <f>F53</f>
        <v>0</v>
      </c>
    </row>
    <row r="12" spans="1:9">
      <c r="A12" s="422"/>
      <c r="B12" s="404"/>
      <c r="C12" s="982"/>
      <c r="D12" s="983"/>
      <c r="E12" s="939"/>
      <c r="F12" s="959"/>
    </row>
    <row r="13" spans="1:9" s="432" customFormat="1" ht="15" customHeight="1">
      <c r="A13" s="429"/>
      <c r="B13" s="428" t="s">
        <v>2411</v>
      </c>
      <c r="C13" s="431"/>
      <c r="D13" s="431"/>
      <c r="E13" s="467"/>
      <c r="F13" s="468"/>
    </row>
    <row r="14" spans="1:9" s="432" customFormat="1" ht="15" customHeight="1">
      <c r="A14" s="429"/>
      <c r="B14" s="430"/>
      <c r="C14" s="431"/>
      <c r="D14" s="431"/>
      <c r="E14" s="467"/>
      <c r="F14" s="468"/>
    </row>
    <row r="15" spans="1:9" s="432" customFormat="1" ht="286.5" customHeight="1">
      <c r="A15" s="429"/>
      <c r="B15" s="402" t="s">
        <v>2412</v>
      </c>
      <c r="C15" s="431"/>
      <c r="D15" s="431"/>
      <c r="E15" s="467"/>
      <c r="F15" s="468"/>
    </row>
    <row r="16" spans="1:9" s="432" customFormat="1" ht="15" customHeight="1">
      <c r="A16" s="429"/>
      <c r="B16" s="430"/>
      <c r="C16" s="431"/>
      <c r="D16" s="431"/>
      <c r="E16" s="467"/>
      <c r="F16" s="468"/>
    </row>
    <row r="17" spans="1:7" s="432" customFormat="1" ht="33.75" customHeight="1">
      <c r="A17" s="422">
        <v>1</v>
      </c>
      <c r="B17" s="402" t="s">
        <v>2129</v>
      </c>
      <c r="C17" s="412"/>
      <c r="D17" s="412"/>
      <c r="E17" s="461"/>
      <c r="F17" s="466"/>
      <c r="G17" s="961"/>
    </row>
    <row r="18" spans="1:7" s="432" customFormat="1" ht="15" customHeight="1">
      <c r="A18" s="984" t="s">
        <v>2130</v>
      </c>
      <c r="B18" s="733" t="s">
        <v>2131</v>
      </c>
      <c r="C18" s="745" t="s">
        <v>113</v>
      </c>
      <c r="D18" s="746">
        <v>1</v>
      </c>
      <c r="E18" s="1143">
        <v>0</v>
      </c>
      <c r="F18" s="1144">
        <f>D18*E18</f>
        <v>0</v>
      </c>
      <c r="G18" s="974"/>
    </row>
    <row r="19" spans="1:7" s="432" customFormat="1" ht="78" customHeight="1">
      <c r="A19" s="732"/>
      <c r="B19" s="985" t="s">
        <v>2132</v>
      </c>
      <c r="C19" s="745"/>
      <c r="D19" s="746"/>
      <c r="E19" s="1143"/>
      <c r="F19" s="1144"/>
      <c r="G19" s="974"/>
    </row>
    <row r="20" spans="1:7" s="432" customFormat="1" ht="33.75" customHeight="1">
      <c r="A20" s="732"/>
      <c r="B20" s="733" t="s">
        <v>2133</v>
      </c>
      <c r="C20" s="745"/>
      <c r="D20" s="746"/>
      <c r="E20" s="1143"/>
      <c r="F20" s="1144"/>
      <c r="G20" s="974"/>
    </row>
    <row r="21" spans="1:7" s="432" customFormat="1">
      <c r="A21" s="732"/>
      <c r="B21" s="733" t="s">
        <v>2134</v>
      </c>
      <c r="C21" s="745"/>
      <c r="D21" s="746"/>
      <c r="E21" s="1143"/>
      <c r="F21" s="1144"/>
      <c r="G21" s="974"/>
    </row>
    <row r="22" spans="1:7" s="432" customFormat="1" ht="15" customHeight="1">
      <c r="A22" s="732"/>
      <c r="B22" s="733" t="s">
        <v>2135</v>
      </c>
      <c r="C22" s="745"/>
      <c r="D22" s="746"/>
      <c r="E22" s="1143"/>
      <c r="F22" s="1144"/>
      <c r="G22" s="974"/>
    </row>
    <row r="23" spans="1:7" s="432" customFormat="1" ht="45">
      <c r="A23" s="732"/>
      <c r="B23" s="733" t="s">
        <v>2136</v>
      </c>
      <c r="C23" s="745"/>
      <c r="D23" s="746"/>
      <c r="E23" s="1143"/>
      <c r="F23" s="1144"/>
      <c r="G23" s="974"/>
    </row>
    <row r="24" spans="1:7" s="432" customFormat="1" ht="30">
      <c r="A24" s="732"/>
      <c r="B24" s="733" t="s">
        <v>2137</v>
      </c>
      <c r="C24" s="745"/>
      <c r="D24" s="746"/>
      <c r="E24" s="1143"/>
      <c r="F24" s="1144"/>
      <c r="G24" s="974"/>
    </row>
    <row r="25" spans="1:7" s="432" customFormat="1" ht="30">
      <c r="A25" s="732"/>
      <c r="B25" s="733" t="s">
        <v>2138</v>
      </c>
      <c r="C25" s="745"/>
      <c r="D25" s="746"/>
      <c r="E25" s="1143"/>
      <c r="F25" s="1144"/>
      <c r="G25" s="974"/>
    </row>
    <row r="26" spans="1:7" s="432" customFormat="1" ht="45">
      <c r="A26" s="732"/>
      <c r="B26" s="733" t="s">
        <v>2139</v>
      </c>
      <c r="C26" s="745"/>
      <c r="D26" s="746"/>
      <c r="E26" s="1143"/>
      <c r="F26" s="1144"/>
      <c r="G26" s="974"/>
    </row>
    <row r="27" spans="1:7" s="432" customFormat="1" ht="30">
      <c r="A27" s="732"/>
      <c r="B27" s="733" t="s">
        <v>2140</v>
      </c>
      <c r="C27" s="745"/>
      <c r="D27" s="746"/>
      <c r="E27" s="1143"/>
      <c r="F27" s="1144"/>
      <c r="G27" s="974"/>
    </row>
    <row r="28" spans="1:7" s="432" customFormat="1">
      <c r="A28" s="732"/>
      <c r="B28" s="733" t="s">
        <v>2141</v>
      </c>
      <c r="C28" s="745"/>
      <c r="D28" s="746"/>
      <c r="E28" s="1143"/>
      <c r="F28" s="1144"/>
      <c r="G28" s="974"/>
    </row>
    <row r="29" spans="1:7" s="432" customFormat="1">
      <c r="A29" s="732"/>
      <c r="B29" s="733" t="s">
        <v>2142</v>
      </c>
      <c r="C29" s="745"/>
      <c r="D29" s="746"/>
      <c r="E29" s="1143"/>
      <c r="F29" s="1144"/>
      <c r="G29" s="974"/>
    </row>
    <row r="30" spans="1:7" s="432" customFormat="1">
      <c r="A30" s="732"/>
      <c r="B30" s="733" t="s">
        <v>2143</v>
      </c>
      <c r="C30" s="745"/>
      <c r="D30" s="746"/>
      <c r="E30" s="1143"/>
      <c r="F30" s="1144"/>
      <c r="G30" s="974"/>
    </row>
    <row r="31" spans="1:7" s="432" customFormat="1" ht="35.25" customHeight="1">
      <c r="A31" s="732"/>
      <c r="B31" s="733" t="s">
        <v>2144</v>
      </c>
      <c r="C31" s="745"/>
      <c r="D31" s="746"/>
      <c r="E31" s="1143"/>
      <c r="F31" s="1144"/>
      <c r="G31" s="974"/>
    </row>
    <row r="32" spans="1:7" s="432" customFormat="1">
      <c r="A32" s="732"/>
      <c r="B32" s="733" t="s">
        <v>2145</v>
      </c>
      <c r="C32" s="745"/>
      <c r="D32" s="746"/>
      <c r="E32" s="1143"/>
      <c r="F32" s="1144"/>
      <c r="G32" s="974"/>
    </row>
    <row r="33" spans="1:7" s="432" customFormat="1">
      <c r="A33" s="422"/>
      <c r="B33" s="404"/>
      <c r="C33" s="982"/>
      <c r="D33" s="983"/>
      <c r="E33" s="1141"/>
      <c r="F33" s="1142"/>
      <c r="G33" s="974"/>
    </row>
    <row r="34" spans="1:7" s="432" customFormat="1" ht="45">
      <c r="A34" s="984" t="s">
        <v>2146</v>
      </c>
      <c r="B34" s="733" t="s">
        <v>2147</v>
      </c>
      <c r="C34" s="745" t="s">
        <v>113</v>
      </c>
      <c r="D34" s="746">
        <v>1</v>
      </c>
      <c r="E34" s="1143">
        <v>0</v>
      </c>
      <c r="F34" s="1144">
        <f>D34*E34</f>
        <v>0</v>
      </c>
      <c r="G34" s="974"/>
    </row>
    <row r="35" spans="1:7" s="432" customFormat="1" ht="120">
      <c r="A35" s="732"/>
      <c r="B35" s="733" t="s">
        <v>2148</v>
      </c>
      <c r="C35" s="745"/>
      <c r="D35" s="746"/>
      <c r="E35" s="1143"/>
      <c r="F35" s="1144"/>
      <c r="G35" s="974"/>
    </row>
    <row r="36" spans="1:7" s="432" customFormat="1" ht="60">
      <c r="A36" s="732"/>
      <c r="B36" s="733" t="s">
        <v>2149</v>
      </c>
      <c r="C36" s="745"/>
      <c r="D36" s="746"/>
      <c r="E36" s="1143"/>
      <c r="F36" s="1144"/>
      <c r="G36" s="974"/>
    </row>
    <row r="37" spans="1:7" s="432" customFormat="1" ht="90">
      <c r="A37" s="732"/>
      <c r="B37" s="733" t="s">
        <v>2150</v>
      </c>
      <c r="C37" s="745"/>
      <c r="D37" s="746"/>
      <c r="E37" s="1143"/>
      <c r="F37" s="1144"/>
      <c r="G37" s="974"/>
    </row>
    <row r="38" spans="1:7" s="432" customFormat="1" ht="45">
      <c r="A38" s="732"/>
      <c r="B38" s="733" t="s">
        <v>2151</v>
      </c>
      <c r="C38" s="745"/>
      <c r="D38" s="746"/>
      <c r="E38" s="1143"/>
      <c r="F38" s="1144"/>
      <c r="G38" s="974"/>
    </row>
    <row r="39" spans="1:7" s="432" customFormat="1">
      <c r="A39" s="732"/>
      <c r="B39" s="733" t="s">
        <v>2152</v>
      </c>
      <c r="C39" s="745"/>
      <c r="D39" s="746"/>
      <c r="E39" s="1143"/>
      <c r="F39" s="1144"/>
      <c r="G39" s="974"/>
    </row>
    <row r="40" spans="1:7" s="987" customFormat="1">
      <c r="A40" s="422"/>
      <c r="B40" s="404"/>
      <c r="C40" s="982"/>
      <c r="D40" s="983"/>
      <c r="E40" s="1141"/>
      <c r="F40" s="1142"/>
      <c r="G40" s="986"/>
    </row>
    <row r="41" spans="1:7" s="432" customFormat="1" ht="30">
      <c r="A41" s="984" t="s">
        <v>2153</v>
      </c>
      <c r="B41" s="733" t="s">
        <v>2154</v>
      </c>
      <c r="C41" s="745" t="s">
        <v>113</v>
      </c>
      <c r="D41" s="746">
        <v>1</v>
      </c>
      <c r="E41" s="1143">
        <v>0</v>
      </c>
      <c r="F41" s="1144">
        <f>D41*E41</f>
        <v>0</v>
      </c>
      <c r="G41" s="974"/>
    </row>
    <row r="42" spans="1:7" s="432" customFormat="1" ht="30">
      <c r="A42" s="732"/>
      <c r="B42" s="733" t="s">
        <v>2155</v>
      </c>
      <c r="C42" s="745"/>
      <c r="D42" s="746"/>
      <c r="E42" s="1143"/>
      <c r="F42" s="1144"/>
      <c r="G42" s="974"/>
    </row>
    <row r="43" spans="1:7" s="432" customFormat="1" ht="45">
      <c r="A43" s="732"/>
      <c r="B43" s="733" t="s">
        <v>2156</v>
      </c>
      <c r="C43" s="745"/>
      <c r="D43" s="746"/>
      <c r="E43" s="1143"/>
      <c r="F43" s="1144"/>
      <c r="G43" s="974"/>
    </row>
    <row r="44" spans="1:7" s="432" customFormat="1">
      <c r="A44" s="732"/>
      <c r="B44" s="733" t="s">
        <v>2157</v>
      </c>
      <c r="C44" s="745"/>
      <c r="D44" s="746"/>
      <c r="E44" s="1143"/>
      <c r="F44" s="1144"/>
      <c r="G44" s="974"/>
    </row>
    <row r="45" spans="1:7" s="432" customFormat="1" ht="30">
      <c r="A45" s="732"/>
      <c r="B45" s="733" t="s">
        <v>2158</v>
      </c>
      <c r="C45" s="745"/>
      <c r="D45" s="746"/>
      <c r="E45" s="1143"/>
      <c r="F45" s="1144"/>
      <c r="G45" s="974"/>
    </row>
    <row r="46" spans="1:7" s="432" customFormat="1">
      <c r="A46" s="732"/>
      <c r="B46" s="733" t="s">
        <v>2159</v>
      </c>
      <c r="C46" s="745"/>
      <c r="D46" s="746"/>
      <c r="E46" s="1143"/>
      <c r="F46" s="1144"/>
      <c r="G46" s="974"/>
    </row>
    <row r="47" spans="1:7" s="432" customFormat="1">
      <c r="A47" s="422"/>
      <c r="B47" s="404"/>
      <c r="C47" s="434"/>
      <c r="D47" s="435"/>
      <c r="E47" s="1130"/>
      <c r="F47" s="1131"/>
      <c r="G47" s="974"/>
    </row>
    <row r="48" spans="1:7" s="432" customFormat="1" ht="30">
      <c r="A48" s="984" t="s">
        <v>2160</v>
      </c>
      <c r="B48" s="733" t="s">
        <v>2161</v>
      </c>
      <c r="C48" s="745" t="s">
        <v>113</v>
      </c>
      <c r="D48" s="746">
        <v>1</v>
      </c>
      <c r="E48" s="1143">
        <v>0</v>
      </c>
      <c r="F48" s="1144">
        <f>D48*E48</f>
        <v>0</v>
      </c>
      <c r="G48" s="974"/>
    </row>
    <row r="49" spans="1:7" s="432" customFormat="1" ht="120">
      <c r="A49" s="732"/>
      <c r="B49" s="733" t="s">
        <v>2162</v>
      </c>
      <c r="C49" s="745"/>
      <c r="D49" s="746"/>
      <c r="E49" s="1143"/>
      <c r="F49" s="1144"/>
      <c r="G49" s="974"/>
    </row>
    <row r="50" spans="1:7" s="432" customFormat="1" ht="30">
      <c r="A50" s="732"/>
      <c r="B50" s="733" t="s">
        <v>2163</v>
      </c>
      <c r="C50" s="745"/>
      <c r="D50" s="746"/>
      <c r="E50" s="1143"/>
      <c r="F50" s="1144"/>
      <c r="G50" s="974"/>
    </row>
    <row r="51" spans="1:7" s="432" customFormat="1">
      <c r="A51" s="732"/>
      <c r="B51" s="733" t="s">
        <v>2164</v>
      </c>
      <c r="C51" s="745"/>
      <c r="D51" s="746"/>
      <c r="E51" s="1143"/>
      <c r="F51" s="1144"/>
      <c r="G51" s="974"/>
    </row>
    <row r="52" spans="1:7" s="432" customFormat="1" ht="8.25">
      <c r="A52" s="429"/>
      <c r="B52" s="947"/>
      <c r="C52" s="431"/>
      <c r="D52" s="431"/>
      <c r="E52" s="467"/>
      <c r="F52" s="468"/>
      <c r="G52" s="975"/>
    </row>
    <row r="53" spans="1:7" s="432" customFormat="1" ht="30">
      <c r="A53" s="422">
        <v>2</v>
      </c>
      <c r="B53" s="404" t="s">
        <v>2165</v>
      </c>
      <c r="C53" s="434" t="s">
        <v>113</v>
      </c>
      <c r="D53" s="435">
        <v>1</v>
      </c>
      <c r="E53" s="1130">
        <v>0</v>
      </c>
      <c r="F53" s="1131">
        <f>D53*E53</f>
        <v>0</v>
      </c>
      <c r="G53" s="974"/>
    </row>
    <row r="54" spans="1:7" s="432" customFormat="1">
      <c r="A54" s="422"/>
      <c r="B54" s="404"/>
      <c r="C54" s="434"/>
      <c r="D54" s="435"/>
      <c r="E54" s="1156"/>
      <c r="F54" s="1131"/>
      <c r="G54" s="974"/>
    </row>
    <row r="55" spans="1:7" s="432" customFormat="1" ht="165">
      <c r="A55" s="976" t="s">
        <v>2166</v>
      </c>
      <c r="B55" s="404" t="s">
        <v>2167</v>
      </c>
      <c r="C55" s="950"/>
      <c r="D55" s="434"/>
      <c r="E55" s="1157"/>
      <c r="F55" s="1130"/>
      <c r="G55" s="970"/>
    </row>
    <row r="56" spans="1:7" s="432" customFormat="1" ht="165">
      <c r="A56" s="422"/>
      <c r="B56" s="404" t="s">
        <v>2168</v>
      </c>
      <c r="C56" s="434"/>
      <c r="D56" s="435"/>
      <c r="E56" s="1130"/>
      <c r="F56" s="1131"/>
      <c r="G56" s="974"/>
    </row>
    <row r="57" spans="1:7" s="432" customFormat="1" ht="225">
      <c r="A57" s="422"/>
      <c r="B57" s="404" t="s">
        <v>2169</v>
      </c>
      <c r="C57" s="434"/>
      <c r="D57" s="435"/>
      <c r="E57" s="1130"/>
      <c r="F57" s="1131"/>
      <c r="G57" s="974"/>
    </row>
    <row r="58" spans="1:7" s="432" customFormat="1" ht="225">
      <c r="A58" s="422"/>
      <c r="B58" s="404" t="s">
        <v>2170</v>
      </c>
      <c r="C58" s="434"/>
      <c r="D58" s="435"/>
      <c r="E58" s="1130"/>
      <c r="F58" s="1131"/>
      <c r="G58" s="974"/>
    </row>
    <row r="59" spans="1:7" s="432" customFormat="1" ht="60">
      <c r="A59" s="422"/>
      <c r="B59" s="404" t="s">
        <v>2171</v>
      </c>
      <c r="C59" s="434"/>
      <c r="D59" s="435"/>
      <c r="E59" s="1130"/>
      <c r="F59" s="1131"/>
      <c r="G59" s="974"/>
    </row>
    <row r="60" spans="1:7" s="432" customFormat="1" ht="120">
      <c r="A60" s="422"/>
      <c r="B60" s="404" t="s">
        <v>2172</v>
      </c>
      <c r="C60" s="434"/>
      <c r="D60" s="435"/>
      <c r="E60" s="1130"/>
      <c r="F60" s="1131"/>
      <c r="G60" s="974"/>
    </row>
    <row r="61" spans="1:7" s="432" customFormat="1" ht="105">
      <c r="A61" s="422"/>
      <c r="B61" s="404" t="s">
        <v>2173</v>
      </c>
      <c r="C61" s="434"/>
      <c r="D61" s="435"/>
      <c r="E61" s="1130"/>
      <c r="F61" s="1131"/>
      <c r="G61" s="974"/>
    </row>
    <row r="62" spans="1:7" s="432" customFormat="1" ht="270">
      <c r="A62" s="422"/>
      <c r="B62" s="404" t="s">
        <v>2174</v>
      </c>
      <c r="C62" s="434"/>
      <c r="D62" s="435"/>
      <c r="E62" s="1130"/>
      <c r="F62" s="1131"/>
      <c r="G62" s="974"/>
    </row>
    <row r="63" spans="1:7" s="432" customFormat="1" ht="255">
      <c r="A63" s="422"/>
      <c r="B63" s="404" t="s">
        <v>2175</v>
      </c>
      <c r="C63" s="434"/>
      <c r="D63" s="435"/>
      <c r="E63" s="1130"/>
      <c r="F63" s="1131"/>
      <c r="G63" s="974"/>
    </row>
    <row r="64" spans="1:7" s="432" customFormat="1" ht="150">
      <c r="A64" s="422"/>
      <c r="B64" s="404" t="s">
        <v>2176</v>
      </c>
      <c r="C64" s="434"/>
      <c r="D64" s="435"/>
      <c r="E64" s="1130"/>
      <c r="F64" s="1131"/>
      <c r="G64" s="974"/>
    </row>
    <row r="65" spans="1:7" s="432" customFormat="1" ht="75">
      <c r="A65" s="422"/>
      <c r="B65" s="404" t="s">
        <v>2177</v>
      </c>
      <c r="C65" s="434"/>
      <c r="D65" s="435"/>
      <c r="E65" s="1130"/>
      <c r="F65" s="1131"/>
      <c r="G65" s="974"/>
    </row>
    <row r="66" spans="1:7" s="432" customFormat="1" ht="75">
      <c r="A66" s="422"/>
      <c r="B66" s="404" t="s">
        <v>2178</v>
      </c>
      <c r="C66" s="434"/>
      <c r="D66" s="435"/>
      <c r="E66" s="1130"/>
      <c r="F66" s="1131"/>
      <c r="G66" s="974"/>
    </row>
    <row r="67" spans="1:7" s="432" customFormat="1" ht="105">
      <c r="A67" s="422"/>
      <c r="B67" s="404" t="s">
        <v>2173</v>
      </c>
      <c r="C67" s="434"/>
      <c r="D67" s="435"/>
      <c r="E67" s="1130"/>
      <c r="F67" s="1131"/>
      <c r="G67" s="974"/>
    </row>
    <row r="68" spans="1:7" s="432" customFormat="1" ht="195">
      <c r="A68" s="422"/>
      <c r="B68" s="404" t="s">
        <v>2179</v>
      </c>
      <c r="C68" s="434"/>
      <c r="D68" s="435"/>
      <c r="E68" s="1130"/>
      <c r="F68" s="1131"/>
      <c r="G68" s="974"/>
    </row>
    <row r="69" spans="1:7" s="432" customFormat="1" ht="105">
      <c r="A69" s="422"/>
      <c r="B69" s="404" t="s">
        <v>2180</v>
      </c>
      <c r="C69" s="434"/>
      <c r="D69" s="435"/>
      <c r="E69" s="1130"/>
      <c r="F69" s="1131"/>
      <c r="G69" s="974"/>
    </row>
    <row r="70" spans="1:7" s="432" customFormat="1" ht="30">
      <c r="A70" s="422"/>
      <c r="B70" s="404" t="s">
        <v>2181</v>
      </c>
      <c r="C70" s="434"/>
      <c r="D70" s="435"/>
      <c r="E70" s="1130"/>
      <c r="F70" s="1131"/>
      <c r="G70" s="974"/>
    </row>
    <row r="71" spans="1:7" s="432" customFormat="1">
      <c r="A71" s="422"/>
      <c r="B71" s="404" t="s">
        <v>2182</v>
      </c>
      <c r="C71" s="434"/>
      <c r="D71" s="435"/>
      <c r="E71" s="1130"/>
      <c r="F71" s="1131"/>
      <c r="G71" s="974"/>
    </row>
    <row r="72" spans="1:7" s="432" customFormat="1">
      <c r="A72" s="422"/>
      <c r="B72" s="404"/>
      <c r="C72" s="434"/>
      <c r="D72" s="435"/>
      <c r="E72" s="1130"/>
      <c r="F72" s="1131"/>
      <c r="G72" s="974"/>
    </row>
    <row r="73" spans="1:7" s="432" customFormat="1" ht="30">
      <c r="A73" s="988" t="s">
        <v>2183</v>
      </c>
      <c r="B73" s="733" t="s">
        <v>2184</v>
      </c>
      <c r="C73" s="745" t="s">
        <v>113</v>
      </c>
      <c r="D73" s="746">
        <v>1</v>
      </c>
      <c r="E73" s="1143">
        <v>0</v>
      </c>
      <c r="F73" s="1144">
        <f>D73*E73</f>
        <v>0</v>
      </c>
      <c r="G73" s="974"/>
    </row>
    <row r="74" spans="1:7" s="432" customFormat="1">
      <c r="A74" s="732"/>
      <c r="B74" s="989" t="s">
        <v>2185</v>
      </c>
      <c r="C74" s="745"/>
      <c r="D74" s="746"/>
      <c r="E74" s="1143"/>
      <c r="F74" s="1144"/>
      <c r="G74" s="974"/>
    </row>
    <row r="75" spans="1:7" s="432" customFormat="1" ht="60">
      <c r="A75" s="732"/>
      <c r="B75" s="733" t="s">
        <v>2186</v>
      </c>
      <c r="C75" s="745"/>
      <c r="D75" s="746"/>
      <c r="E75" s="1143"/>
      <c r="F75" s="1144"/>
      <c r="G75" s="974"/>
    </row>
    <row r="76" spans="1:7" s="432" customFormat="1">
      <c r="A76" s="732"/>
      <c r="B76" s="733" t="s">
        <v>2187</v>
      </c>
      <c r="C76" s="745"/>
      <c r="D76" s="746"/>
      <c r="E76" s="1143"/>
      <c r="F76" s="1144"/>
      <c r="G76" s="974"/>
    </row>
    <row r="77" spans="1:7" s="432" customFormat="1" ht="45">
      <c r="A77" s="732"/>
      <c r="B77" s="733" t="s">
        <v>2188</v>
      </c>
      <c r="C77" s="745"/>
      <c r="D77" s="746"/>
      <c r="E77" s="1143"/>
      <c r="F77" s="1144"/>
      <c r="G77" s="974"/>
    </row>
    <row r="78" spans="1:7" s="432" customFormat="1">
      <c r="A78" s="732"/>
      <c r="B78" s="733" t="s">
        <v>2189</v>
      </c>
      <c r="C78" s="745"/>
      <c r="D78" s="746"/>
      <c r="E78" s="1143"/>
      <c r="F78" s="1144"/>
      <c r="G78" s="974"/>
    </row>
    <row r="79" spans="1:7" s="432" customFormat="1" ht="30">
      <c r="A79" s="732"/>
      <c r="B79" s="733" t="s">
        <v>2190</v>
      </c>
      <c r="C79" s="745"/>
      <c r="D79" s="746"/>
      <c r="E79" s="1143"/>
      <c r="F79" s="1144"/>
      <c r="G79" s="974"/>
    </row>
    <row r="80" spans="1:7" s="432" customFormat="1">
      <c r="A80" s="422"/>
      <c r="B80" s="404"/>
      <c r="C80" s="434"/>
      <c r="D80" s="435"/>
      <c r="E80" s="1130"/>
      <c r="F80" s="1131"/>
      <c r="G80" s="974"/>
    </row>
    <row r="81" spans="1:7" s="432" customFormat="1" ht="30">
      <c r="A81" s="988" t="s">
        <v>2191</v>
      </c>
      <c r="B81" s="733" t="s">
        <v>2192</v>
      </c>
      <c r="C81" s="745" t="s">
        <v>113</v>
      </c>
      <c r="D81" s="746">
        <v>1</v>
      </c>
      <c r="E81" s="1143">
        <v>0</v>
      </c>
      <c r="F81" s="1144">
        <f>D81*E81</f>
        <v>0</v>
      </c>
      <c r="G81" s="974"/>
    </row>
    <row r="82" spans="1:7" s="432" customFormat="1" ht="45">
      <c r="A82" s="732"/>
      <c r="B82" s="733" t="s">
        <v>2193</v>
      </c>
      <c r="C82" s="745"/>
      <c r="D82" s="746"/>
      <c r="E82" s="1143"/>
      <c r="F82" s="1144"/>
      <c r="G82" s="974"/>
    </row>
    <row r="83" spans="1:7" s="432" customFormat="1">
      <c r="A83" s="732"/>
      <c r="B83" s="733" t="s">
        <v>2194</v>
      </c>
      <c r="C83" s="745"/>
      <c r="D83" s="746"/>
      <c r="E83" s="1143"/>
      <c r="F83" s="1144"/>
      <c r="G83" s="974"/>
    </row>
    <row r="84" spans="1:7" s="432" customFormat="1">
      <c r="A84" s="732"/>
      <c r="B84" s="733" t="s">
        <v>2195</v>
      </c>
      <c r="C84" s="745"/>
      <c r="D84" s="746"/>
      <c r="E84" s="1143"/>
      <c r="F84" s="1144"/>
      <c r="G84" s="974"/>
    </row>
    <row r="85" spans="1:7" s="432" customFormat="1">
      <c r="A85" s="732"/>
      <c r="B85" s="733" t="s">
        <v>2196</v>
      </c>
      <c r="C85" s="745"/>
      <c r="D85" s="746"/>
      <c r="E85" s="1143"/>
      <c r="F85" s="1144"/>
      <c r="G85" s="974"/>
    </row>
    <row r="86" spans="1:7" s="432" customFormat="1">
      <c r="A86" s="732"/>
      <c r="B86" s="733" t="s">
        <v>2197</v>
      </c>
      <c r="C86" s="745"/>
      <c r="D86" s="746"/>
      <c r="E86" s="1143"/>
      <c r="F86" s="1144"/>
      <c r="G86" s="974"/>
    </row>
    <row r="87" spans="1:7" s="432" customFormat="1">
      <c r="A87" s="732"/>
      <c r="B87" s="733" t="s">
        <v>2198</v>
      </c>
      <c r="C87" s="745"/>
      <c r="D87" s="746"/>
      <c r="E87" s="1143"/>
      <c r="F87" s="1144"/>
      <c r="G87" s="974"/>
    </row>
    <row r="88" spans="1:7" s="432" customFormat="1" ht="30">
      <c r="A88" s="732"/>
      <c r="B88" s="733" t="s">
        <v>2199</v>
      </c>
      <c r="C88" s="745"/>
      <c r="D88" s="746"/>
      <c r="E88" s="1143"/>
      <c r="F88" s="1144"/>
      <c r="G88" s="974"/>
    </row>
    <row r="89" spans="1:7" s="432" customFormat="1">
      <c r="A89" s="732"/>
      <c r="B89" s="733" t="s">
        <v>2200</v>
      </c>
      <c r="C89" s="745"/>
      <c r="D89" s="746"/>
      <c r="E89" s="1143"/>
      <c r="F89" s="1144"/>
      <c r="G89" s="974"/>
    </row>
    <row r="90" spans="1:7" s="432" customFormat="1" ht="30">
      <c r="A90" s="732"/>
      <c r="B90" s="733" t="s">
        <v>2201</v>
      </c>
      <c r="C90" s="745"/>
      <c r="D90" s="746"/>
      <c r="E90" s="1143"/>
      <c r="F90" s="1144"/>
      <c r="G90" s="974"/>
    </row>
    <row r="91" spans="1:7" s="432" customFormat="1">
      <c r="A91" s="732"/>
      <c r="B91" s="733" t="s">
        <v>2202</v>
      </c>
      <c r="C91" s="745"/>
      <c r="D91" s="746"/>
      <c r="E91" s="1143"/>
      <c r="F91" s="1144"/>
      <c r="G91" s="974"/>
    </row>
    <row r="92" spans="1:7" s="432" customFormat="1" ht="30">
      <c r="A92" s="732"/>
      <c r="B92" s="733" t="s">
        <v>2203</v>
      </c>
      <c r="C92" s="745"/>
      <c r="D92" s="746"/>
      <c r="E92" s="1143"/>
      <c r="F92" s="1144"/>
      <c r="G92" s="974"/>
    </row>
    <row r="93" spans="1:7" s="432" customFormat="1">
      <c r="A93" s="732"/>
      <c r="B93" s="733" t="s">
        <v>2204</v>
      </c>
      <c r="C93" s="745"/>
      <c r="D93" s="746"/>
      <c r="E93" s="1143"/>
      <c r="F93" s="1144"/>
      <c r="G93" s="974"/>
    </row>
    <row r="94" spans="1:7" s="432" customFormat="1">
      <c r="A94" s="422"/>
      <c r="B94" s="404"/>
      <c r="C94" s="434"/>
      <c r="D94" s="435"/>
      <c r="E94" s="1130"/>
      <c r="F94" s="1131"/>
      <c r="G94" s="974"/>
    </row>
    <row r="95" spans="1:7" s="432" customFormat="1" ht="30">
      <c r="A95" s="984" t="s">
        <v>2205</v>
      </c>
      <c r="B95" s="733" t="s">
        <v>2206</v>
      </c>
      <c r="C95" s="745" t="s">
        <v>113</v>
      </c>
      <c r="D95" s="746">
        <v>1</v>
      </c>
      <c r="E95" s="1143">
        <v>0</v>
      </c>
      <c r="F95" s="1144">
        <f>D95*E95</f>
        <v>0</v>
      </c>
      <c r="G95" s="974"/>
    </row>
    <row r="96" spans="1:7" s="432" customFormat="1" ht="60">
      <c r="A96" s="732"/>
      <c r="B96" s="733" t="s">
        <v>2207</v>
      </c>
      <c r="C96" s="745"/>
      <c r="D96" s="746"/>
      <c r="E96" s="1143"/>
      <c r="F96" s="1144"/>
      <c r="G96" s="974"/>
    </row>
    <row r="97" spans="1:7" s="432" customFormat="1">
      <c r="A97" s="732"/>
      <c r="B97" s="733" t="s">
        <v>2208</v>
      </c>
      <c r="C97" s="745"/>
      <c r="D97" s="746"/>
      <c r="E97" s="1143"/>
      <c r="F97" s="1144"/>
      <c r="G97" s="974"/>
    </row>
    <row r="98" spans="1:7" s="432" customFormat="1" ht="45">
      <c r="A98" s="732"/>
      <c r="B98" s="733" t="s">
        <v>2209</v>
      </c>
      <c r="C98" s="745"/>
      <c r="D98" s="746"/>
      <c r="E98" s="1143"/>
      <c r="F98" s="1144"/>
      <c r="G98" s="974"/>
    </row>
    <row r="99" spans="1:7" s="432" customFormat="1">
      <c r="A99" s="732"/>
      <c r="B99" s="733" t="s">
        <v>2210</v>
      </c>
      <c r="C99" s="745"/>
      <c r="D99" s="746"/>
      <c r="E99" s="1143"/>
      <c r="F99" s="1144"/>
      <c r="G99" s="974"/>
    </row>
    <row r="100" spans="1:7" s="432" customFormat="1">
      <c r="A100" s="732"/>
      <c r="B100" s="733" t="s">
        <v>2211</v>
      </c>
      <c r="C100" s="745"/>
      <c r="D100" s="746"/>
      <c r="E100" s="1143"/>
      <c r="F100" s="1144"/>
      <c r="G100" s="974"/>
    </row>
    <row r="101" spans="1:7" s="432" customFormat="1">
      <c r="A101" s="732"/>
      <c r="B101" s="733" t="s">
        <v>2212</v>
      </c>
      <c r="C101" s="745"/>
      <c r="D101" s="746"/>
      <c r="E101" s="1143"/>
      <c r="F101" s="1144"/>
      <c r="G101" s="974"/>
    </row>
    <row r="102" spans="1:7" s="432" customFormat="1">
      <c r="A102" s="732"/>
      <c r="B102" s="733" t="s">
        <v>2211</v>
      </c>
      <c r="C102" s="745"/>
      <c r="D102" s="746"/>
      <c r="E102" s="1143"/>
      <c r="F102" s="1144"/>
      <c r="G102" s="974"/>
    </row>
    <row r="103" spans="1:7" s="432" customFormat="1" ht="30">
      <c r="A103" s="732"/>
      <c r="B103" s="733" t="s">
        <v>2213</v>
      </c>
      <c r="C103" s="745"/>
      <c r="D103" s="746"/>
      <c r="E103" s="1143"/>
      <c r="F103" s="1144"/>
      <c r="G103" s="974"/>
    </row>
    <row r="104" spans="1:7" s="432" customFormat="1">
      <c r="A104" s="732"/>
      <c r="B104" s="733" t="s">
        <v>2214</v>
      </c>
      <c r="C104" s="745"/>
      <c r="D104" s="746"/>
      <c r="E104" s="1143"/>
      <c r="F104" s="1144"/>
      <c r="G104" s="974"/>
    </row>
    <row r="105" spans="1:7" s="432" customFormat="1">
      <c r="A105" s="422"/>
      <c r="B105" s="404"/>
      <c r="C105" s="434"/>
      <c r="D105" s="435"/>
      <c r="E105" s="1130"/>
      <c r="F105" s="1131"/>
      <c r="G105" s="974"/>
    </row>
    <row r="106" spans="1:7" s="432" customFormat="1">
      <c r="A106" s="988" t="s">
        <v>2215</v>
      </c>
      <c r="B106" s="733" t="s">
        <v>2216</v>
      </c>
      <c r="C106" s="745"/>
      <c r="D106" s="746"/>
      <c r="E106" s="1143"/>
      <c r="F106" s="1144"/>
      <c r="G106" s="974"/>
    </row>
    <row r="107" spans="1:7" s="432" customFormat="1" ht="92.25">
      <c r="A107" s="988"/>
      <c r="B107" s="733" t="s">
        <v>2217</v>
      </c>
      <c r="C107" s="745"/>
      <c r="D107" s="746"/>
      <c r="E107" s="1143"/>
      <c r="F107" s="1144"/>
      <c r="G107" s="974"/>
    </row>
    <row r="108" spans="1:7" s="432" customFormat="1">
      <c r="A108" s="988"/>
      <c r="B108" s="733" t="s">
        <v>2218</v>
      </c>
      <c r="C108" s="745" t="s">
        <v>113</v>
      </c>
      <c r="D108" s="746">
        <v>1</v>
      </c>
      <c r="E108" s="1143">
        <v>0</v>
      </c>
      <c r="F108" s="1144">
        <f>D108*E108</f>
        <v>0</v>
      </c>
      <c r="G108" s="974"/>
    </row>
    <row r="109" spans="1:7" s="432" customFormat="1">
      <c r="A109" s="988"/>
      <c r="B109" s="733" t="s">
        <v>2219</v>
      </c>
      <c r="C109" s="745" t="s">
        <v>113</v>
      </c>
      <c r="D109" s="746">
        <v>1</v>
      </c>
      <c r="E109" s="1143">
        <v>0</v>
      </c>
      <c r="F109" s="1144">
        <f t="shared" ref="F109:F118" si="0">D109*E109</f>
        <v>0</v>
      </c>
      <c r="G109" s="974"/>
    </row>
    <row r="110" spans="1:7" s="432" customFormat="1">
      <c r="A110" s="988"/>
      <c r="B110" s="733" t="s">
        <v>2220</v>
      </c>
      <c r="C110" s="745" t="s">
        <v>113</v>
      </c>
      <c r="D110" s="746">
        <v>1</v>
      </c>
      <c r="E110" s="1143">
        <v>0</v>
      </c>
      <c r="F110" s="1144">
        <f t="shared" si="0"/>
        <v>0</v>
      </c>
      <c r="G110" s="974"/>
    </row>
    <row r="111" spans="1:7" s="432" customFormat="1">
      <c r="A111" s="988"/>
      <c r="B111" s="733" t="s">
        <v>2221</v>
      </c>
      <c r="C111" s="745" t="s">
        <v>113</v>
      </c>
      <c r="D111" s="746">
        <v>1</v>
      </c>
      <c r="E111" s="1143">
        <v>0</v>
      </c>
      <c r="F111" s="1144">
        <f t="shared" si="0"/>
        <v>0</v>
      </c>
      <c r="G111" s="974"/>
    </row>
    <row r="112" spans="1:7" s="432" customFormat="1">
      <c r="A112" s="988"/>
      <c r="B112" s="733" t="s">
        <v>2222</v>
      </c>
      <c r="C112" s="745" t="s">
        <v>113</v>
      </c>
      <c r="D112" s="746">
        <v>2</v>
      </c>
      <c r="E112" s="1143">
        <v>0</v>
      </c>
      <c r="F112" s="1144">
        <f t="shared" si="0"/>
        <v>0</v>
      </c>
      <c r="G112" s="974"/>
    </row>
    <row r="113" spans="1:7" s="432" customFormat="1">
      <c r="A113" s="988"/>
      <c r="B113" s="733" t="s">
        <v>2223</v>
      </c>
      <c r="C113" s="745" t="s">
        <v>113</v>
      </c>
      <c r="D113" s="746">
        <v>1</v>
      </c>
      <c r="E113" s="1143">
        <v>0</v>
      </c>
      <c r="F113" s="1144">
        <f t="shared" si="0"/>
        <v>0</v>
      </c>
      <c r="G113" s="974"/>
    </row>
    <row r="114" spans="1:7" s="432" customFormat="1">
      <c r="A114" s="988"/>
      <c r="B114" s="733" t="s">
        <v>2224</v>
      </c>
      <c r="C114" s="745" t="s">
        <v>113</v>
      </c>
      <c r="D114" s="746">
        <v>2</v>
      </c>
      <c r="E114" s="1143">
        <v>0</v>
      </c>
      <c r="F114" s="1144">
        <f t="shared" si="0"/>
        <v>0</v>
      </c>
      <c r="G114" s="974"/>
    </row>
    <row r="115" spans="1:7" s="432" customFormat="1">
      <c r="A115" s="988"/>
      <c r="B115" s="733" t="s">
        <v>2225</v>
      </c>
      <c r="C115" s="745" t="s">
        <v>113</v>
      </c>
      <c r="D115" s="746">
        <v>1</v>
      </c>
      <c r="E115" s="1143">
        <v>0</v>
      </c>
      <c r="F115" s="1144">
        <f t="shared" si="0"/>
        <v>0</v>
      </c>
      <c r="G115" s="974"/>
    </row>
    <row r="116" spans="1:7" s="432" customFormat="1">
      <c r="A116" s="988"/>
      <c r="B116" s="733" t="s">
        <v>2226</v>
      </c>
      <c r="C116" s="745" t="s">
        <v>113</v>
      </c>
      <c r="D116" s="746">
        <v>1</v>
      </c>
      <c r="E116" s="1143">
        <v>0</v>
      </c>
      <c r="F116" s="1144">
        <f t="shared" si="0"/>
        <v>0</v>
      </c>
      <c r="G116" s="974"/>
    </row>
    <row r="117" spans="1:7" s="432" customFormat="1">
      <c r="A117" s="988"/>
      <c r="B117" s="733" t="s">
        <v>2227</v>
      </c>
      <c r="C117" s="745" t="s">
        <v>113</v>
      </c>
      <c r="D117" s="746">
        <v>1</v>
      </c>
      <c r="E117" s="1143">
        <v>0</v>
      </c>
      <c r="F117" s="1144">
        <f t="shared" si="0"/>
        <v>0</v>
      </c>
      <c r="G117" s="974"/>
    </row>
    <row r="118" spans="1:7" s="432" customFormat="1">
      <c r="A118" s="988"/>
      <c r="B118" s="733" t="s">
        <v>2228</v>
      </c>
      <c r="C118" s="745" t="s">
        <v>113</v>
      </c>
      <c r="D118" s="746">
        <v>1</v>
      </c>
      <c r="E118" s="1143">
        <v>0</v>
      </c>
      <c r="F118" s="1144">
        <f t="shared" si="0"/>
        <v>0</v>
      </c>
      <c r="G118" s="974"/>
    </row>
    <row r="119" spans="1:7" s="432" customFormat="1">
      <c r="A119" s="976"/>
      <c r="B119" s="404"/>
      <c r="C119" s="434"/>
      <c r="D119" s="435"/>
      <c r="E119" s="1130"/>
      <c r="F119" s="1131"/>
      <c r="G119" s="974"/>
    </row>
    <row r="120" spans="1:7" s="432" customFormat="1" ht="45">
      <c r="A120" s="984" t="s">
        <v>2229</v>
      </c>
      <c r="B120" s="733" t="s">
        <v>2230</v>
      </c>
      <c r="C120" s="745"/>
      <c r="D120" s="746"/>
      <c r="E120" s="1143"/>
      <c r="F120" s="1144"/>
      <c r="G120" s="974"/>
    </row>
    <row r="121" spans="1:7" s="432" customFormat="1" ht="45">
      <c r="A121" s="988"/>
      <c r="B121" s="733" t="s">
        <v>2231</v>
      </c>
      <c r="C121" s="745" t="s">
        <v>113</v>
      </c>
      <c r="D121" s="746">
        <v>1</v>
      </c>
      <c r="E121" s="1143">
        <v>0</v>
      </c>
      <c r="F121" s="1144">
        <f t="shared" ref="F121:F126" si="1">D121*E121</f>
        <v>0</v>
      </c>
      <c r="G121" s="974"/>
    </row>
    <row r="122" spans="1:7" s="432" customFormat="1" ht="45">
      <c r="A122" s="988"/>
      <c r="B122" s="733" t="s">
        <v>2232</v>
      </c>
      <c r="C122" s="745" t="s">
        <v>113</v>
      </c>
      <c r="D122" s="746">
        <v>2</v>
      </c>
      <c r="E122" s="1143">
        <v>0</v>
      </c>
      <c r="F122" s="1144">
        <f t="shared" si="1"/>
        <v>0</v>
      </c>
      <c r="G122" s="974"/>
    </row>
    <row r="123" spans="1:7" s="432" customFormat="1" ht="45">
      <c r="A123" s="988"/>
      <c r="B123" s="733" t="s">
        <v>2233</v>
      </c>
      <c r="C123" s="745" t="s">
        <v>113</v>
      </c>
      <c r="D123" s="746">
        <v>1</v>
      </c>
      <c r="E123" s="1143">
        <v>0</v>
      </c>
      <c r="F123" s="1144">
        <f t="shared" si="1"/>
        <v>0</v>
      </c>
      <c r="G123" s="974"/>
    </row>
    <row r="124" spans="1:7" s="432" customFormat="1" ht="45">
      <c r="A124" s="988"/>
      <c r="B124" s="733" t="s">
        <v>2234</v>
      </c>
      <c r="C124" s="745" t="s">
        <v>113</v>
      </c>
      <c r="D124" s="746">
        <v>1</v>
      </c>
      <c r="E124" s="1143">
        <v>0</v>
      </c>
      <c r="F124" s="1144">
        <f t="shared" si="1"/>
        <v>0</v>
      </c>
      <c r="G124" s="974"/>
    </row>
    <row r="125" spans="1:7" s="432" customFormat="1" ht="45">
      <c r="A125" s="988"/>
      <c r="B125" s="733" t="s">
        <v>2235</v>
      </c>
      <c r="C125" s="745" t="s">
        <v>113</v>
      </c>
      <c r="D125" s="746">
        <v>1</v>
      </c>
      <c r="E125" s="1143">
        <v>0</v>
      </c>
      <c r="F125" s="1144">
        <f t="shared" si="1"/>
        <v>0</v>
      </c>
      <c r="G125" s="974"/>
    </row>
    <row r="126" spans="1:7" s="432" customFormat="1" ht="45">
      <c r="A126" s="988"/>
      <c r="B126" s="733" t="s">
        <v>2236</v>
      </c>
      <c r="C126" s="745" t="s">
        <v>113</v>
      </c>
      <c r="D126" s="746">
        <v>1</v>
      </c>
      <c r="E126" s="1143">
        <v>0</v>
      </c>
      <c r="F126" s="1144">
        <f t="shared" si="1"/>
        <v>0</v>
      </c>
      <c r="G126" s="974"/>
    </row>
    <row r="127" spans="1:7" s="432" customFormat="1" ht="8.25">
      <c r="A127" s="429"/>
      <c r="B127" s="947"/>
      <c r="C127" s="431"/>
      <c r="D127" s="431"/>
      <c r="E127" s="467"/>
      <c r="F127" s="468"/>
      <c r="G127" s="975"/>
    </row>
    <row r="128" spans="1:7" s="432" customFormat="1">
      <c r="A128" s="976">
        <v>3</v>
      </c>
      <c r="B128" s="948" t="s">
        <v>2237</v>
      </c>
      <c r="C128" s="434"/>
      <c r="D128" s="435"/>
      <c r="E128" s="1130"/>
      <c r="F128" s="1131"/>
      <c r="G128" s="974"/>
    </row>
    <row r="129" spans="1:7" s="432" customFormat="1">
      <c r="A129" s="976"/>
      <c r="B129" s="948"/>
      <c r="C129" s="434"/>
      <c r="D129" s="435"/>
      <c r="E129" s="1130"/>
      <c r="F129" s="1131"/>
      <c r="G129" s="974"/>
    </row>
    <row r="130" spans="1:7" s="432" customFormat="1" ht="30">
      <c r="A130" s="988" t="s">
        <v>2238</v>
      </c>
      <c r="B130" s="990" t="s">
        <v>2239</v>
      </c>
      <c r="C130" s="745" t="s">
        <v>113</v>
      </c>
      <c r="D130" s="746">
        <v>1</v>
      </c>
      <c r="E130" s="1143">
        <v>0</v>
      </c>
      <c r="F130" s="1144">
        <f>E130*D130</f>
        <v>0</v>
      </c>
      <c r="G130" s="974"/>
    </row>
    <row r="131" spans="1:7" s="432" customFormat="1" ht="375.75" customHeight="1">
      <c r="A131" s="732"/>
      <c r="B131" s="991" t="s">
        <v>2413</v>
      </c>
      <c r="C131" s="745"/>
      <c r="D131" s="746"/>
      <c r="E131" s="1143"/>
      <c r="F131" s="1144"/>
      <c r="G131" s="974"/>
    </row>
    <row r="132" spans="1:7" s="432" customFormat="1" ht="189.75" customHeight="1">
      <c r="A132" s="732"/>
      <c r="B132" s="991" t="s">
        <v>2414</v>
      </c>
      <c r="C132" s="745"/>
      <c r="D132" s="746"/>
      <c r="E132" s="1143"/>
      <c r="F132" s="1144"/>
      <c r="G132" s="974"/>
    </row>
    <row r="133" spans="1:7" s="432" customFormat="1" ht="165">
      <c r="A133" s="732"/>
      <c r="B133" s="992" t="s">
        <v>2240</v>
      </c>
      <c r="C133" s="745"/>
      <c r="D133" s="746"/>
      <c r="E133" s="1143"/>
      <c r="F133" s="1144"/>
      <c r="G133" s="974"/>
    </row>
    <row r="134" spans="1:7" s="432" customFormat="1">
      <c r="A134" s="732"/>
      <c r="B134" s="993" t="s">
        <v>2241</v>
      </c>
      <c r="C134" s="745"/>
      <c r="D134" s="746"/>
      <c r="E134" s="1143"/>
      <c r="F134" s="1144"/>
      <c r="G134" s="974"/>
    </row>
    <row r="135" spans="1:7" s="432" customFormat="1">
      <c r="A135" s="732"/>
      <c r="B135" s="993" t="s">
        <v>2242</v>
      </c>
      <c r="C135" s="745"/>
      <c r="D135" s="746"/>
      <c r="E135" s="1143"/>
      <c r="F135" s="1144"/>
      <c r="G135" s="974"/>
    </row>
    <row r="136" spans="1:7" s="432" customFormat="1">
      <c r="A136" s="732"/>
      <c r="B136" s="993" t="s">
        <v>2243</v>
      </c>
      <c r="C136" s="745"/>
      <c r="D136" s="746"/>
      <c r="E136" s="1143"/>
      <c r="F136" s="1144"/>
      <c r="G136" s="974"/>
    </row>
    <row r="137" spans="1:7" s="432" customFormat="1">
      <c r="A137" s="732"/>
      <c r="B137" s="993" t="s">
        <v>2244</v>
      </c>
      <c r="C137" s="745"/>
      <c r="D137" s="746"/>
      <c r="E137" s="1143"/>
      <c r="F137" s="1144"/>
      <c r="G137" s="974"/>
    </row>
    <row r="138" spans="1:7" s="432" customFormat="1">
      <c r="A138" s="732"/>
      <c r="B138" s="993" t="s">
        <v>2245</v>
      </c>
      <c r="C138" s="745"/>
      <c r="D138" s="746"/>
      <c r="E138" s="1143"/>
      <c r="F138" s="1144"/>
      <c r="G138" s="974"/>
    </row>
    <row r="139" spans="1:7" s="432" customFormat="1">
      <c r="A139" s="732"/>
      <c r="B139" s="993" t="s">
        <v>2246</v>
      </c>
      <c r="C139" s="745"/>
      <c r="D139" s="746"/>
      <c r="E139" s="1143"/>
      <c r="F139" s="1144"/>
      <c r="G139" s="974"/>
    </row>
    <row r="140" spans="1:7" s="432" customFormat="1" ht="18">
      <c r="A140" s="732"/>
      <c r="B140" s="993" t="s">
        <v>2247</v>
      </c>
      <c r="C140" s="745"/>
      <c r="D140" s="746"/>
      <c r="E140" s="1143"/>
      <c r="F140" s="1144"/>
      <c r="G140" s="974"/>
    </row>
    <row r="141" spans="1:7" s="432" customFormat="1">
      <c r="A141" s="732"/>
      <c r="B141" s="989" t="s">
        <v>2248</v>
      </c>
      <c r="C141" s="745"/>
      <c r="D141" s="746"/>
      <c r="E141" s="1143"/>
      <c r="F141" s="1144"/>
      <c r="G141" s="974"/>
    </row>
    <row r="142" spans="1:7" s="432" customFormat="1" ht="18">
      <c r="A142" s="732"/>
      <c r="B142" s="993" t="s">
        <v>2249</v>
      </c>
      <c r="C142" s="745"/>
      <c r="D142" s="746"/>
      <c r="E142" s="1143"/>
      <c r="F142" s="1144"/>
      <c r="G142" s="974"/>
    </row>
    <row r="143" spans="1:7" s="432" customFormat="1" ht="18">
      <c r="A143" s="732"/>
      <c r="B143" s="993" t="s">
        <v>2250</v>
      </c>
      <c r="C143" s="745"/>
      <c r="D143" s="746"/>
      <c r="E143" s="1143"/>
      <c r="F143" s="1144"/>
      <c r="G143" s="974"/>
    </row>
    <row r="144" spans="1:7" s="432" customFormat="1" ht="18">
      <c r="A144" s="732"/>
      <c r="B144" s="993" t="s">
        <v>2251</v>
      </c>
      <c r="C144" s="745"/>
      <c r="D144" s="746"/>
      <c r="E144" s="1143"/>
      <c r="F144" s="1144"/>
      <c r="G144" s="974"/>
    </row>
    <row r="145" spans="1:7" s="432" customFormat="1">
      <c r="A145" s="732"/>
      <c r="B145" s="993" t="s">
        <v>2252</v>
      </c>
      <c r="C145" s="745"/>
      <c r="D145" s="746"/>
      <c r="E145" s="1143"/>
      <c r="F145" s="1144"/>
      <c r="G145" s="974"/>
    </row>
    <row r="146" spans="1:7" s="432" customFormat="1">
      <c r="A146" s="732"/>
      <c r="B146" s="993" t="s">
        <v>2253</v>
      </c>
      <c r="C146" s="745"/>
      <c r="D146" s="746"/>
      <c r="E146" s="1143"/>
      <c r="F146" s="1144"/>
      <c r="G146" s="974"/>
    </row>
    <row r="147" spans="1:7" s="432" customFormat="1">
      <c r="A147" s="732"/>
      <c r="B147" s="993" t="s">
        <v>2254</v>
      </c>
      <c r="C147" s="745"/>
      <c r="D147" s="746"/>
      <c r="E147" s="1143"/>
      <c r="F147" s="1144"/>
      <c r="G147" s="974"/>
    </row>
    <row r="148" spans="1:7" s="432" customFormat="1">
      <c r="A148" s="732"/>
      <c r="B148" s="993" t="s">
        <v>2255</v>
      </c>
      <c r="C148" s="745"/>
      <c r="D148" s="746"/>
      <c r="E148" s="1143"/>
      <c r="F148" s="1144"/>
      <c r="G148" s="974"/>
    </row>
    <row r="149" spans="1:7" s="432" customFormat="1" ht="45">
      <c r="A149" s="732"/>
      <c r="B149" s="993" t="s">
        <v>2256</v>
      </c>
      <c r="C149" s="745"/>
      <c r="D149" s="746"/>
      <c r="E149" s="1143"/>
      <c r="F149" s="1144"/>
      <c r="G149" s="974"/>
    </row>
    <row r="150" spans="1:7" s="432" customFormat="1">
      <c r="A150" s="732"/>
      <c r="B150" s="990" t="s">
        <v>2257</v>
      </c>
      <c r="C150" s="745"/>
      <c r="D150" s="746"/>
      <c r="E150" s="1143"/>
      <c r="F150" s="1144"/>
      <c r="G150" s="974"/>
    </row>
    <row r="151" spans="1:7" s="432" customFormat="1" ht="135">
      <c r="A151" s="732"/>
      <c r="B151" s="993" t="s">
        <v>2258</v>
      </c>
      <c r="C151" s="745"/>
      <c r="D151" s="746"/>
      <c r="E151" s="1143"/>
      <c r="F151" s="1144"/>
      <c r="G151" s="974"/>
    </row>
    <row r="152" spans="1:7" s="432" customFormat="1">
      <c r="A152" s="422"/>
      <c r="B152" s="977"/>
      <c r="C152" s="434"/>
      <c r="D152" s="435"/>
      <c r="E152" s="1130"/>
      <c r="F152" s="1131"/>
      <c r="G152" s="974"/>
    </row>
    <row r="153" spans="1:7" s="432" customFormat="1" ht="30">
      <c r="A153" s="984" t="s">
        <v>2259</v>
      </c>
      <c r="B153" s="993" t="s">
        <v>2260</v>
      </c>
      <c r="C153" s="745" t="s">
        <v>113</v>
      </c>
      <c r="D153" s="746">
        <v>1</v>
      </c>
      <c r="E153" s="1143">
        <v>0</v>
      </c>
      <c r="F153" s="1144">
        <f>D153*E153</f>
        <v>0</v>
      </c>
      <c r="G153" s="974"/>
    </row>
    <row r="154" spans="1:7" s="432" customFormat="1" ht="255">
      <c r="A154" s="732"/>
      <c r="B154" s="993" t="s">
        <v>2261</v>
      </c>
      <c r="C154" s="745"/>
      <c r="D154" s="746"/>
      <c r="E154" s="1143"/>
      <c r="F154" s="1144"/>
      <c r="G154" s="974"/>
    </row>
    <row r="155" spans="1:7" s="432" customFormat="1" ht="30">
      <c r="A155" s="732"/>
      <c r="B155" s="993" t="s">
        <v>2262</v>
      </c>
      <c r="C155" s="745"/>
      <c r="D155" s="746"/>
      <c r="E155" s="1143"/>
      <c r="F155" s="1144"/>
      <c r="G155" s="974"/>
    </row>
    <row r="156" spans="1:7" s="432" customFormat="1">
      <c r="A156" s="732"/>
      <c r="B156" s="993" t="s">
        <v>2263</v>
      </c>
      <c r="C156" s="745"/>
      <c r="D156" s="746"/>
      <c r="E156" s="1143"/>
      <c r="F156" s="1144"/>
      <c r="G156" s="974"/>
    </row>
    <row r="157" spans="1:7" s="432" customFormat="1">
      <c r="A157" s="422"/>
      <c r="B157" s="977"/>
      <c r="C157" s="434"/>
      <c r="D157" s="435"/>
      <c r="E157" s="1130"/>
      <c r="F157" s="1131"/>
      <c r="G157" s="974"/>
    </row>
    <row r="158" spans="1:7" s="432" customFormat="1" ht="30">
      <c r="A158" s="984" t="s">
        <v>2264</v>
      </c>
      <c r="B158" s="964" t="s">
        <v>2265</v>
      </c>
      <c r="C158" s="745" t="s">
        <v>113</v>
      </c>
      <c r="D158" s="746">
        <v>1</v>
      </c>
      <c r="E158" s="1143">
        <v>0</v>
      </c>
      <c r="F158" s="1144">
        <f>D158*E158</f>
        <v>0</v>
      </c>
      <c r="G158" s="974"/>
    </row>
    <row r="159" spans="1:7" s="432" customFormat="1">
      <c r="A159" s="732"/>
      <c r="B159" s="989" t="s">
        <v>2185</v>
      </c>
      <c r="C159" s="745"/>
      <c r="D159" s="746"/>
      <c r="E159" s="1143"/>
      <c r="F159" s="1144"/>
      <c r="G159" s="974"/>
    </row>
    <row r="160" spans="1:7" s="432" customFormat="1">
      <c r="A160" s="732"/>
      <c r="B160" s="994" t="s">
        <v>2266</v>
      </c>
      <c r="C160" s="745"/>
      <c r="D160" s="746"/>
      <c r="E160" s="1143"/>
      <c r="F160" s="1144"/>
      <c r="G160" s="974"/>
    </row>
    <row r="161" spans="1:7" s="432" customFormat="1">
      <c r="A161" s="422"/>
      <c r="B161" s="978"/>
      <c r="C161" s="434"/>
      <c r="D161" s="435"/>
      <c r="E161" s="1130"/>
      <c r="F161" s="1131"/>
      <c r="G161" s="974"/>
    </row>
    <row r="162" spans="1:7" s="432" customFormat="1" ht="30">
      <c r="A162" s="988" t="s">
        <v>2267</v>
      </c>
      <c r="B162" s="993" t="s">
        <v>2268</v>
      </c>
      <c r="C162" s="745" t="s">
        <v>113</v>
      </c>
      <c r="D162" s="746">
        <v>1</v>
      </c>
      <c r="E162" s="1143">
        <v>0</v>
      </c>
      <c r="F162" s="1144">
        <f>D162*E162</f>
        <v>0</v>
      </c>
      <c r="G162" s="974"/>
    </row>
    <row r="163" spans="1:7" s="432" customFormat="1" ht="75">
      <c r="A163" s="732"/>
      <c r="B163" s="993" t="s">
        <v>2269</v>
      </c>
      <c r="C163" s="995"/>
      <c r="D163" s="996"/>
      <c r="E163" s="1143"/>
      <c r="F163" s="1144"/>
      <c r="G163" s="974"/>
    </row>
    <row r="164" spans="1:7" s="432" customFormat="1">
      <c r="A164" s="422"/>
      <c r="B164" s="977"/>
      <c r="C164" s="979"/>
      <c r="D164" s="980"/>
      <c r="E164" s="1130"/>
      <c r="F164" s="1131"/>
      <c r="G164" s="974"/>
    </row>
    <row r="165" spans="1:7" s="432" customFormat="1" ht="30">
      <c r="A165" s="988" t="s">
        <v>2270</v>
      </c>
      <c r="B165" s="993" t="s">
        <v>2271</v>
      </c>
      <c r="C165" s="745" t="s">
        <v>113</v>
      </c>
      <c r="D165" s="746">
        <v>1</v>
      </c>
      <c r="E165" s="1143">
        <v>0</v>
      </c>
      <c r="F165" s="1144">
        <f>D165*E165</f>
        <v>0</v>
      </c>
      <c r="G165" s="974"/>
    </row>
    <row r="166" spans="1:7" s="432" customFormat="1">
      <c r="A166" s="732"/>
      <c r="B166" s="993" t="s">
        <v>2272</v>
      </c>
      <c r="C166" s="745"/>
      <c r="D166" s="746"/>
      <c r="E166" s="1143"/>
      <c r="F166" s="1144"/>
      <c r="G166" s="974"/>
    </row>
    <row r="167" spans="1:7" s="432" customFormat="1">
      <c r="A167" s="732"/>
      <c r="B167" s="993" t="s">
        <v>2273</v>
      </c>
      <c r="C167" s="745"/>
      <c r="D167" s="746"/>
      <c r="E167" s="1143"/>
      <c r="F167" s="1144"/>
      <c r="G167" s="974"/>
    </row>
    <row r="168" spans="1:7" s="432" customFormat="1">
      <c r="A168" s="732"/>
      <c r="B168" s="993" t="s">
        <v>2274</v>
      </c>
      <c r="C168" s="745"/>
      <c r="D168" s="746"/>
      <c r="E168" s="1143"/>
      <c r="F168" s="1144"/>
      <c r="G168" s="974"/>
    </row>
    <row r="169" spans="1:7" s="432" customFormat="1">
      <c r="A169" s="732"/>
      <c r="B169" s="993" t="s">
        <v>2275</v>
      </c>
      <c r="C169" s="745"/>
      <c r="D169" s="746"/>
      <c r="E169" s="1143"/>
      <c r="F169" s="1144"/>
      <c r="G169" s="974"/>
    </row>
    <row r="170" spans="1:7" s="432" customFormat="1">
      <c r="A170" s="732"/>
      <c r="B170" s="993" t="s">
        <v>2276</v>
      </c>
      <c r="C170" s="745"/>
      <c r="D170" s="746"/>
      <c r="E170" s="1143"/>
      <c r="F170" s="1144"/>
      <c r="G170" s="974"/>
    </row>
    <row r="171" spans="1:7" s="432" customFormat="1" ht="30">
      <c r="A171" s="732"/>
      <c r="B171" s="993" t="s">
        <v>2277</v>
      </c>
      <c r="C171" s="745"/>
      <c r="D171" s="746"/>
      <c r="E171" s="1143"/>
      <c r="F171" s="1144"/>
      <c r="G171" s="974"/>
    </row>
    <row r="172" spans="1:7" s="432" customFormat="1">
      <c r="A172" s="732"/>
      <c r="B172" s="993" t="s">
        <v>2278</v>
      </c>
      <c r="C172" s="745"/>
      <c r="D172" s="746"/>
      <c r="E172" s="1143"/>
      <c r="F172" s="1144"/>
      <c r="G172" s="974"/>
    </row>
    <row r="173" spans="1:7" s="432" customFormat="1">
      <c r="A173" s="422"/>
      <c r="B173" s="977"/>
      <c r="C173" s="434"/>
      <c r="D173" s="435"/>
      <c r="E173" s="1130"/>
      <c r="F173" s="1131"/>
      <c r="G173" s="974"/>
    </row>
    <row r="174" spans="1:7" s="432" customFormat="1" ht="30">
      <c r="A174" s="988" t="s">
        <v>2279</v>
      </c>
      <c r="B174" s="993" t="s">
        <v>2271</v>
      </c>
      <c r="C174" s="745" t="s">
        <v>113</v>
      </c>
      <c r="D174" s="746">
        <v>1</v>
      </c>
      <c r="E174" s="1143">
        <v>0</v>
      </c>
      <c r="F174" s="1144">
        <f>D174*E174</f>
        <v>0</v>
      </c>
      <c r="G174" s="974"/>
    </row>
    <row r="175" spans="1:7" s="432" customFormat="1">
      <c r="A175" s="732"/>
      <c r="B175" s="997" t="s">
        <v>2280</v>
      </c>
      <c r="C175" s="745"/>
      <c r="D175" s="746"/>
      <c r="E175" s="1143"/>
      <c r="F175" s="1144"/>
      <c r="G175" s="974"/>
    </row>
    <row r="176" spans="1:7" s="432" customFormat="1">
      <c r="A176" s="732"/>
      <c r="B176" s="997" t="s">
        <v>2281</v>
      </c>
      <c r="C176" s="745"/>
      <c r="D176" s="746"/>
      <c r="E176" s="1143"/>
      <c r="F176" s="1144"/>
      <c r="G176" s="974"/>
    </row>
    <row r="177" spans="1:7" s="432" customFormat="1">
      <c r="A177" s="732"/>
      <c r="B177" s="998" t="s">
        <v>2274</v>
      </c>
      <c r="C177" s="745"/>
      <c r="D177" s="746"/>
      <c r="E177" s="1143"/>
      <c r="F177" s="1144"/>
      <c r="G177" s="974"/>
    </row>
    <row r="178" spans="1:7" s="432" customFormat="1">
      <c r="A178" s="732"/>
      <c r="B178" s="999" t="s">
        <v>2275</v>
      </c>
      <c r="C178" s="745"/>
      <c r="D178" s="746"/>
      <c r="E178" s="1143"/>
      <c r="F178" s="1144"/>
      <c r="G178" s="974"/>
    </row>
    <row r="179" spans="1:7" s="432" customFormat="1">
      <c r="A179" s="732"/>
      <c r="B179" s="999" t="s">
        <v>2276</v>
      </c>
      <c r="C179" s="745"/>
      <c r="D179" s="746"/>
      <c r="E179" s="1143"/>
      <c r="F179" s="1144"/>
      <c r="G179" s="974"/>
    </row>
    <row r="180" spans="1:7" s="432" customFormat="1" ht="25.5">
      <c r="A180" s="732"/>
      <c r="B180" s="1000" t="s">
        <v>2277</v>
      </c>
      <c r="C180" s="745"/>
      <c r="D180" s="746"/>
      <c r="E180" s="1143"/>
      <c r="F180" s="1144"/>
      <c r="G180" s="974"/>
    </row>
    <row r="181" spans="1:7" s="432" customFormat="1">
      <c r="A181" s="732"/>
      <c r="B181" s="998" t="s">
        <v>2278</v>
      </c>
      <c r="C181" s="745"/>
      <c r="D181" s="746"/>
      <c r="E181" s="1143"/>
      <c r="F181" s="1144"/>
      <c r="G181" s="974"/>
    </row>
    <row r="182" spans="1:7" s="432" customFormat="1" ht="8.25">
      <c r="A182" s="429"/>
      <c r="B182" s="947"/>
      <c r="C182" s="431"/>
      <c r="D182" s="431"/>
      <c r="E182" s="467"/>
      <c r="F182" s="468"/>
      <c r="G182" s="975"/>
    </row>
    <row r="183" spans="1:7" s="432" customFormat="1" ht="30">
      <c r="A183" s="732">
        <v>4</v>
      </c>
      <c r="B183" s="993" t="s">
        <v>2282</v>
      </c>
      <c r="C183" s="745"/>
      <c r="D183" s="746"/>
      <c r="E183" s="1143"/>
      <c r="F183" s="1144"/>
      <c r="G183" s="974"/>
    </row>
    <row r="184" spans="1:7" s="432" customFormat="1">
      <c r="A184" s="422"/>
      <c r="B184" s="977"/>
      <c r="C184" s="434"/>
      <c r="D184" s="435"/>
      <c r="E184" s="1130"/>
      <c r="F184" s="1131"/>
      <c r="G184" s="974"/>
    </row>
    <row r="185" spans="1:7" s="432" customFormat="1">
      <c r="A185" s="988" t="s">
        <v>2283</v>
      </c>
      <c r="B185" s="993" t="s">
        <v>2284</v>
      </c>
      <c r="C185" s="745" t="s">
        <v>113</v>
      </c>
      <c r="D185" s="746">
        <v>1</v>
      </c>
      <c r="E185" s="1143">
        <v>0</v>
      </c>
      <c r="F185" s="1144">
        <f>D185*E185</f>
        <v>0</v>
      </c>
      <c r="G185" s="974"/>
    </row>
    <row r="186" spans="1:7" s="432" customFormat="1" ht="30">
      <c r="A186" s="732"/>
      <c r="B186" s="993" t="s">
        <v>2285</v>
      </c>
      <c r="C186" s="745"/>
      <c r="D186" s="746"/>
      <c r="E186" s="1143"/>
      <c r="F186" s="1144"/>
      <c r="G186" s="974"/>
    </row>
    <row r="187" spans="1:7" s="432" customFormat="1">
      <c r="A187" s="732"/>
      <c r="B187" s="993" t="s">
        <v>2286</v>
      </c>
      <c r="C187" s="745"/>
      <c r="D187" s="746"/>
      <c r="E187" s="1143"/>
      <c r="F187" s="1144"/>
      <c r="G187" s="974"/>
    </row>
    <row r="188" spans="1:7" s="432" customFormat="1">
      <c r="A188" s="732"/>
      <c r="B188" s="993" t="s">
        <v>2287</v>
      </c>
      <c r="C188" s="745"/>
      <c r="D188" s="746"/>
      <c r="E188" s="1143"/>
      <c r="F188" s="1144"/>
      <c r="G188" s="974"/>
    </row>
    <row r="189" spans="1:7" s="432" customFormat="1">
      <c r="A189" s="732"/>
      <c r="B189" s="993" t="s">
        <v>2288</v>
      </c>
      <c r="C189" s="745"/>
      <c r="D189" s="746"/>
      <c r="E189" s="1143"/>
      <c r="F189" s="1144"/>
      <c r="G189" s="974"/>
    </row>
    <row r="190" spans="1:7" s="432" customFormat="1" ht="45">
      <c r="A190" s="732"/>
      <c r="B190" s="993" t="s">
        <v>2289</v>
      </c>
      <c r="C190" s="745"/>
      <c r="D190" s="746"/>
      <c r="E190" s="1143"/>
      <c r="F190" s="1144"/>
      <c r="G190" s="974"/>
    </row>
    <row r="191" spans="1:7" s="432" customFormat="1">
      <c r="A191" s="732"/>
      <c r="B191" s="993" t="s">
        <v>2290</v>
      </c>
      <c r="C191" s="745"/>
      <c r="D191" s="746"/>
      <c r="E191" s="1143"/>
      <c r="F191" s="1144"/>
      <c r="G191" s="974"/>
    </row>
    <row r="192" spans="1:7" s="432" customFormat="1" ht="30">
      <c r="A192" s="732"/>
      <c r="B192" s="993" t="s">
        <v>2291</v>
      </c>
      <c r="C192" s="745"/>
      <c r="D192" s="746"/>
      <c r="E192" s="1143"/>
      <c r="F192" s="1144"/>
      <c r="G192" s="974"/>
    </row>
    <row r="193" spans="1:7" s="432" customFormat="1">
      <c r="A193" s="732"/>
      <c r="B193" s="993" t="s">
        <v>2292</v>
      </c>
      <c r="C193" s="745"/>
      <c r="D193" s="746"/>
      <c r="E193" s="1143"/>
      <c r="F193" s="1144"/>
      <c r="G193" s="974"/>
    </row>
    <row r="194" spans="1:7" s="432" customFormat="1">
      <c r="A194" s="732"/>
      <c r="B194" s="993"/>
      <c r="C194" s="745"/>
      <c r="D194" s="746"/>
      <c r="E194" s="1143"/>
      <c r="F194" s="1144"/>
      <c r="G194" s="974"/>
    </row>
    <row r="195" spans="1:7" s="432" customFormat="1" ht="30">
      <c r="A195" s="988" t="s">
        <v>2293</v>
      </c>
      <c r="B195" s="993" t="s">
        <v>2294</v>
      </c>
      <c r="C195" s="745" t="s">
        <v>113</v>
      </c>
      <c r="D195" s="746">
        <v>1</v>
      </c>
      <c r="E195" s="1143">
        <v>0</v>
      </c>
      <c r="F195" s="1144">
        <f>D195*E195</f>
        <v>0</v>
      </c>
      <c r="G195" s="974"/>
    </row>
    <row r="196" spans="1:7" s="432" customFormat="1" ht="135">
      <c r="A196" s="732"/>
      <c r="B196" s="993" t="s">
        <v>2295</v>
      </c>
      <c r="C196" s="745"/>
      <c r="D196" s="746"/>
      <c r="E196" s="1143"/>
      <c r="F196" s="1144"/>
      <c r="G196" s="974"/>
    </row>
    <row r="197" spans="1:7" s="432" customFormat="1" ht="30">
      <c r="A197" s="732"/>
      <c r="B197" s="993" t="s">
        <v>2262</v>
      </c>
      <c r="C197" s="745"/>
      <c r="D197" s="746"/>
      <c r="E197" s="1143"/>
      <c r="F197" s="1144"/>
      <c r="G197" s="974"/>
    </row>
    <row r="198" spans="1:7" s="432" customFormat="1">
      <c r="A198" s="732"/>
      <c r="B198" s="993" t="s">
        <v>2296</v>
      </c>
      <c r="C198" s="745"/>
      <c r="D198" s="746"/>
      <c r="E198" s="1143"/>
      <c r="F198" s="1144"/>
      <c r="G198" s="974"/>
    </row>
    <row r="199" spans="1:7" s="432" customFormat="1">
      <c r="A199" s="422"/>
      <c r="B199" s="977"/>
      <c r="C199" s="434"/>
      <c r="D199" s="435"/>
      <c r="E199" s="1130"/>
      <c r="F199" s="1131"/>
      <c r="G199" s="974"/>
    </row>
    <row r="200" spans="1:7" s="432" customFormat="1" ht="30">
      <c r="A200" s="988" t="s">
        <v>2297</v>
      </c>
      <c r="B200" s="993" t="s">
        <v>2298</v>
      </c>
      <c r="C200" s="745" t="s">
        <v>113</v>
      </c>
      <c r="D200" s="746">
        <v>1</v>
      </c>
      <c r="E200" s="1143">
        <v>0</v>
      </c>
      <c r="F200" s="1144">
        <f>D200*E200</f>
        <v>0</v>
      </c>
      <c r="G200" s="974"/>
    </row>
    <row r="201" spans="1:7" s="432" customFormat="1">
      <c r="A201" s="732"/>
      <c r="B201" s="993" t="s">
        <v>2299</v>
      </c>
      <c r="C201" s="745"/>
      <c r="D201" s="746"/>
      <c r="E201" s="1143"/>
      <c r="F201" s="1144"/>
      <c r="G201" s="974"/>
    </row>
    <row r="202" spans="1:7" s="432" customFormat="1" ht="60">
      <c r="A202" s="732"/>
      <c r="B202" s="993" t="s">
        <v>2207</v>
      </c>
      <c r="C202" s="745"/>
      <c r="D202" s="746"/>
      <c r="E202" s="1143"/>
      <c r="F202" s="1144"/>
      <c r="G202" s="974"/>
    </row>
    <row r="203" spans="1:7" s="432" customFormat="1" ht="30">
      <c r="A203" s="732"/>
      <c r="B203" s="993" t="s">
        <v>2300</v>
      </c>
      <c r="C203" s="745"/>
      <c r="D203" s="746"/>
      <c r="E203" s="1143"/>
      <c r="F203" s="1144"/>
      <c r="G203" s="974"/>
    </row>
    <row r="204" spans="1:7" s="432" customFormat="1">
      <c r="A204" s="422"/>
      <c r="B204" s="977"/>
      <c r="C204" s="434"/>
      <c r="D204" s="435"/>
      <c r="E204" s="1130"/>
      <c r="F204" s="1131"/>
      <c r="G204" s="974"/>
    </row>
    <row r="205" spans="1:7" s="432" customFormat="1">
      <c r="A205" s="988" t="s">
        <v>2301</v>
      </c>
      <c r="B205" s="993" t="s">
        <v>2302</v>
      </c>
      <c r="C205" s="745" t="s">
        <v>113</v>
      </c>
      <c r="D205" s="746">
        <v>1</v>
      </c>
      <c r="E205" s="1143">
        <v>0</v>
      </c>
      <c r="F205" s="1144">
        <f>D205*E205</f>
        <v>0</v>
      </c>
      <c r="G205" s="974"/>
    </row>
    <row r="206" spans="1:7" s="432" customFormat="1" ht="75">
      <c r="A206" s="732"/>
      <c r="B206" s="993" t="s">
        <v>2303</v>
      </c>
      <c r="C206" s="745"/>
      <c r="D206" s="746"/>
      <c r="E206" s="1143"/>
      <c r="F206" s="1144"/>
      <c r="G206" s="974"/>
    </row>
    <row r="207" spans="1:7" s="432" customFormat="1" ht="8.25">
      <c r="A207" s="429"/>
      <c r="B207" s="947"/>
      <c r="C207" s="431"/>
      <c r="D207" s="431"/>
      <c r="E207" s="467"/>
      <c r="F207" s="468"/>
      <c r="G207" s="975"/>
    </row>
    <row r="208" spans="1:7" s="432" customFormat="1" ht="30">
      <c r="A208" s="732">
        <v>5</v>
      </c>
      <c r="B208" s="733" t="s">
        <v>2304</v>
      </c>
      <c r="C208" s="745"/>
      <c r="D208" s="746"/>
      <c r="E208" s="1143"/>
      <c r="F208" s="1144"/>
      <c r="G208" s="974"/>
    </row>
    <row r="209" spans="1:7" s="432" customFormat="1">
      <c r="A209" s="422"/>
      <c r="B209" s="404"/>
      <c r="C209" s="434"/>
      <c r="D209" s="435"/>
      <c r="E209" s="1130"/>
      <c r="F209" s="1131"/>
      <c r="G209" s="974"/>
    </row>
    <row r="210" spans="1:7" s="432" customFormat="1">
      <c r="A210" s="988" t="s">
        <v>2305</v>
      </c>
      <c r="B210" s="733" t="s">
        <v>2306</v>
      </c>
      <c r="C210" s="745" t="s">
        <v>113</v>
      </c>
      <c r="D210" s="746">
        <v>1</v>
      </c>
      <c r="E210" s="1143">
        <v>0</v>
      </c>
      <c r="F210" s="1144">
        <f>D210*E210</f>
        <v>0</v>
      </c>
      <c r="G210" s="974"/>
    </row>
    <row r="211" spans="1:7" s="432" customFormat="1" ht="30">
      <c r="A211" s="732"/>
      <c r="B211" s="733" t="s">
        <v>2285</v>
      </c>
      <c r="C211" s="745"/>
      <c r="D211" s="746"/>
      <c r="E211" s="1143"/>
      <c r="F211" s="1144"/>
      <c r="G211" s="974"/>
    </row>
    <row r="212" spans="1:7" s="432" customFormat="1">
      <c r="A212" s="732"/>
      <c r="B212" s="733" t="s">
        <v>2286</v>
      </c>
      <c r="C212" s="745"/>
      <c r="D212" s="746"/>
      <c r="E212" s="1143"/>
      <c r="F212" s="1144"/>
      <c r="G212" s="974"/>
    </row>
    <row r="213" spans="1:7" s="432" customFormat="1">
      <c r="A213" s="732"/>
      <c r="B213" s="733" t="s">
        <v>2288</v>
      </c>
      <c r="C213" s="745"/>
      <c r="D213" s="746"/>
      <c r="E213" s="1143"/>
      <c r="F213" s="1144"/>
      <c r="G213" s="974"/>
    </row>
    <row r="214" spans="1:7" s="432" customFormat="1" ht="45">
      <c r="A214" s="732"/>
      <c r="B214" s="733" t="s">
        <v>2289</v>
      </c>
      <c r="C214" s="745"/>
      <c r="D214" s="746"/>
      <c r="E214" s="1143"/>
      <c r="F214" s="1144"/>
      <c r="G214" s="974"/>
    </row>
    <row r="215" spans="1:7" s="432" customFormat="1">
      <c r="A215" s="732"/>
      <c r="B215" s="733" t="s">
        <v>2307</v>
      </c>
      <c r="C215" s="745"/>
      <c r="D215" s="746"/>
      <c r="E215" s="1143"/>
      <c r="F215" s="1144"/>
      <c r="G215" s="974"/>
    </row>
    <row r="216" spans="1:7" s="432" customFormat="1" ht="30">
      <c r="A216" s="732"/>
      <c r="B216" s="733" t="s">
        <v>2291</v>
      </c>
      <c r="C216" s="745"/>
      <c r="D216" s="746"/>
      <c r="E216" s="1143"/>
      <c r="F216" s="1144"/>
      <c r="G216" s="974"/>
    </row>
    <row r="217" spans="1:7" s="432" customFormat="1">
      <c r="A217" s="732"/>
      <c r="B217" s="733" t="s">
        <v>2308</v>
      </c>
      <c r="C217" s="745"/>
      <c r="D217" s="746"/>
      <c r="E217" s="1143"/>
      <c r="F217" s="1144"/>
      <c r="G217" s="974"/>
    </row>
    <row r="218" spans="1:7" s="432" customFormat="1">
      <c r="A218" s="422"/>
      <c r="B218" s="404"/>
      <c r="C218" s="434"/>
      <c r="D218" s="435"/>
      <c r="E218" s="1130"/>
      <c r="F218" s="1131"/>
      <c r="G218" s="974"/>
    </row>
    <row r="219" spans="1:7" s="432" customFormat="1" ht="30">
      <c r="A219" s="988" t="s">
        <v>2309</v>
      </c>
      <c r="B219" s="733" t="s">
        <v>2294</v>
      </c>
      <c r="C219" s="745" t="s">
        <v>113</v>
      </c>
      <c r="D219" s="746">
        <v>1</v>
      </c>
      <c r="E219" s="1143">
        <v>0</v>
      </c>
      <c r="F219" s="1144">
        <f>D219*E219</f>
        <v>0</v>
      </c>
      <c r="G219" s="974"/>
    </row>
    <row r="220" spans="1:7" s="432" customFormat="1" ht="135">
      <c r="A220" s="732"/>
      <c r="B220" s="733" t="s">
        <v>2295</v>
      </c>
      <c r="C220" s="745"/>
      <c r="D220" s="746"/>
      <c r="E220" s="1143"/>
      <c r="F220" s="1144"/>
      <c r="G220" s="974"/>
    </row>
    <row r="221" spans="1:7" s="432" customFormat="1" ht="30">
      <c r="A221" s="732"/>
      <c r="B221" s="733" t="s">
        <v>2262</v>
      </c>
      <c r="C221" s="745"/>
      <c r="D221" s="746"/>
      <c r="E221" s="1143"/>
      <c r="F221" s="1144"/>
      <c r="G221" s="974"/>
    </row>
    <row r="222" spans="1:7" s="432" customFormat="1">
      <c r="A222" s="732"/>
      <c r="B222" s="733" t="s">
        <v>2296</v>
      </c>
      <c r="C222" s="745"/>
      <c r="D222" s="746"/>
      <c r="E222" s="1143"/>
      <c r="F222" s="1144"/>
      <c r="G222" s="974"/>
    </row>
    <row r="223" spans="1:7" s="432" customFormat="1">
      <c r="A223" s="422"/>
      <c r="B223" s="404"/>
      <c r="C223" s="434"/>
      <c r="D223" s="435"/>
      <c r="E223" s="1130"/>
      <c r="F223" s="1131"/>
      <c r="G223" s="974"/>
    </row>
    <row r="224" spans="1:7" s="432" customFormat="1" ht="30">
      <c r="A224" s="984" t="s">
        <v>2310</v>
      </c>
      <c r="B224" s="733" t="s">
        <v>2311</v>
      </c>
      <c r="C224" s="745" t="s">
        <v>113</v>
      </c>
      <c r="D224" s="746">
        <v>1</v>
      </c>
      <c r="E224" s="1143">
        <v>0</v>
      </c>
      <c r="F224" s="1144">
        <f>D224*E224</f>
        <v>0</v>
      </c>
      <c r="G224" s="974"/>
    </row>
    <row r="225" spans="1:7" s="432" customFormat="1">
      <c r="A225" s="732"/>
      <c r="B225" s="733" t="s">
        <v>2299</v>
      </c>
      <c r="C225" s="745"/>
      <c r="D225" s="746"/>
      <c r="E225" s="1143"/>
      <c r="F225" s="1144"/>
      <c r="G225" s="974"/>
    </row>
    <row r="226" spans="1:7" s="432" customFormat="1">
      <c r="A226" s="732"/>
      <c r="B226" s="733" t="s">
        <v>2312</v>
      </c>
      <c r="C226" s="745"/>
      <c r="D226" s="746"/>
      <c r="E226" s="1143"/>
      <c r="F226" s="1144"/>
      <c r="G226" s="974"/>
    </row>
    <row r="227" spans="1:7" s="432" customFormat="1" ht="60">
      <c r="A227" s="732"/>
      <c r="B227" s="733" t="s">
        <v>2207</v>
      </c>
      <c r="C227" s="745"/>
      <c r="D227" s="746"/>
      <c r="E227" s="1143"/>
      <c r="F227" s="1144"/>
      <c r="G227" s="974"/>
    </row>
    <row r="228" spans="1:7" s="432" customFormat="1">
      <c r="A228" s="732"/>
      <c r="B228" s="733" t="s">
        <v>2313</v>
      </c>
      <c r="C228" s="745"/>
      <c r="D228" s="746"/>
      <c r="E228" s="1143"/>
      <c r="F228" s="1144"/>
      <c r="G228" s="974"/>
    </row>
    <row r="229" spans="1:7" s="432" customFormat="1">
      <c r="A229" s="422"/>
      <c r="B229" s="404"/>
      <c r="C229" s="434"/>
      <c r="D229" s="435"/>
      <c r="E229" s="1130"/>
      <c r="F229" s="1131"/>
      <c r="G229" s="974"/>
    </row>
    <row r="230" spans="1:7" s="432" customFormat="1" ht="30">
      <c r="A230" s="988" t="s">
        <v>2314</v>
      </c>
      <c r="B230" s="733" t="s">
        <v>2315</v>
      </c>
      <c r="C230" s="745" t="s">
        <v>113</v>
      </c>
      <c r="D230" s="746">
        <v>1</v>
      </c>
      <c r="E230" s="1143">
        <v>0</v>
      </c>
      <c r="F230" s="1144">
        <f>D230*E230</f>
        <v>0</v>
      </c>
      <c r="G230" s="974"/>
    </row>
    <row r="231" spans="1:7" s="432" customFormat="1" ht="72.75">
      <c r="A231" s="732"/>
      <c r="B231" s="733" t="s">
        <v>2316</v>
      </c>
      <c r="C231" s="745"/>
      <c r="D231" s="746"/>
      <c r="E231" s="1143"/>
      <c r="F231" s="1144"/>
      <c r="G231" s="974"/>
    </row>
    <row r="232" spans="1:7" s="432" customFormat="1" ht="8.25">
      <c r="A232" s="429"/>
      <c r="B232" s="947"/>
      <c r="C232" s="431"/>
      <c r="D232" s="431"/>
      <c r="E232" s="467"/>
      <c r="F232" s="468"/>
      <c r="G232" s="975"/>
    </row>
    <row r="233" spans="1:7" s="432" customFormat="1" ht="75">
      <c r="A233" s="732">
        <v>6</v>
      </c>
      <c r="B233" s="733" t="s">
        <v>2317</v>
      </c>
      <c r="C233" s="745" t="s">
        <v>113</v>
      </c>
      <c r="D233" s="746">
        <v>1</v>
      </c>
      <c r="E233" s="1143">
        <v>0</v>
      </c>
      <c r="F233" s="1144">
        <f>D233*E233</f>
        <v>0</v>
      </c>
      <c r="G233" s="974"/>
    </row>
    <row r="234" spans="1:7" s="432" customFormat="1" ht="288" customHeight="1">
      <c r="A234" s="732"/>
      <c r="B234" s="733" t="s">
        <v>2318</v>
      </c>
      <c r="C234" s="745"/>
      <c r="D234" s="746"/>
      <c r="E234" s="1143"/>
      <c r="F234" s="1144"/>
      <c r="G234" s="974"/>
    </row>
    <row r="235" spans="1:7" s="432" customFormat="1">
      <c r="A235" s="732"/>
      <c r="B235" s="733" t="s">
        <v>2319</v>
      </c>
      <c r="C235" s="745"/>
      <c r="D235" s="746"/>
      <c r="E235" s="1143"/>
      <c r="F235" s="1144"/>
      <c r="G235" s="974"/>
    </row>
    <row r="236" spans="1:7" s="432" customFormat="1">
      <c r="A236" s="732"/>
      <c r="B236" s="733" t="s">
        <v>2320</v>
      </c>
      <c r="C236" s="745"/>
      <c r="D236" s="746"/>
      <c r="E236" s="1143"/>
      <c r="F236" s="1144"/>
      <c r="G236" s="974"/>
    </row>
    <row r="237" spans="1:7" s="432" customFormat="1" ht="30">
      <c r="A237" s="732"/>
      <c r="B237" s="733" t="s">
        <v>2321</v>
      </c>
      <c r="C237" s="745"/>
      <c r="D237" s="746"/>
      <c r="E237" s="1143"/>
      <c r="F237" s="1144"/>
      <c r="G237" s="974"/>
    </row>
    <row r="238" spans="1:7" s="432" customFormat="1">
      <c r="A238" s="732"/>
      <c r="B238" s="733" t="s">
        <v>2322</v>
      </c>
      <c r="C238" s="745"/>
      <c r="D238" s="746"/>
      <c r="E238" s="1143"/>
      <c r="F238" s="1144"/>
      <c r="G238" s="974"/>
    </row>
    <row r="239" spans="1:7" s="432" customFormat="1">
      <c r="A239" s="732"/>
      <c r="B239" s="733" t="s">
        <v>2323</v>
      </c>
      <c r="C239" s="745"/>
      <c r="D239" s="746"/>
      <c r="E239" s="1143"/>
      <c r="F239" s="1144"/>
      <c r="G239" s="974"/>
    </row>
    <row r="240" spans="1:7" s="432" customFormat="1">
      <c r="A240" s="732"/>
      <c r="B240" s="733" t="s">
        <v>2324</v>
      </c>
      <c r="C240" s="745"/>
      <c r="D240" s="746"/>
      <c r="E240" s="1143"/>
      <c r="F240" s="1144"/>
      <c r="G240" s="974"/>
    </row>
    <row r="241" spans="1:7" s="432" customFormat="1">
      <c r="A241" s="732"/>
      <c r="B241" s="733" t="s">
        <v>2325</v>
      </c>
      <c r="C241" s="745"/>
      <c r="D241" s="746"/>
      <c r="E241" s="1143"/>
      <c r="F241" s="1144"/>
      <c r="G241" s="974"/>
    </row>
    <row r="242" spans="1:7" s="432" customFormat="1" ht="30">
      <c r="A242" s="732"/>
      <c r="B242" s="733" t="s">
        <v>2326</v>
      </c>
      <c r="C242" s="745"/>
      <c r="D242" s="746"/>
      <c r="E242" s="1143"/>
      <c r="F242" s="1144"/>
      <c r="G242" s="974"/>
    </row>
    <row r="243" spans="1:7" s="432" customFormat="1">
      <c r="A243" s="732"/>
      <c r="B243" s="733" t="s">
        <v>2327</v>
      </c>
      <c r="C243" s="745"/>
      <c r="D243" s="746"/>
      <c r="E243" s="1143"/>
      <c r="F243" s="1144"/>
      <c r="G243" s="974"/>
    </row>
    <row r="244" spans="1:7" s="432" customFormat="1" ht="30">
      <c r="A244" s="732"/>
      <c r="B244" s="733" t="s">
        <v>2328</v>
      </c>
      <c r="C244" s="745"/>
      <c r="D244" s="746"/>
      <c r="E244" s="1143"/>
      <c r="F244" s="1144"/>
      <c r="G244" s="974"/>
    </row>
    <row r="245" spans="1:7" s="432" customFormat="1">
      <c r="A245" s="732"/>
      <c r="B245" s="733" t="s">
        <v>2329</v>
      </c>
      <c r="C245" s="745"/>
      <c r="D245" s="746"/>
      <c r="E245" s="1143"/>
      <c r="F245" s="1144"/>
      <c r="G245" s="974"/>
    </row>
    <row r="246" spans="1:7" s="432" customFormat="1" ht="30">
      <c r="A246" s="732"/>
      <c r="B246" s="733" t="s">
        <v>2330</v>
      </c>
      <c r="C246" s="745"/>
      <c r="D246" s="746"/>
      <c r="E246" s="1143"/>
      <c r="F246" s="1144"/>
      <c r="G246" s="974"/>
    </row>
    <row r="247" spans="1:7" s="432" customFormat="1">
      <c r="A247" s="732"/>
      <c r="B247" s="733" t="s">
        <v>2331</v>
      </c>
      <c r="C247" s="745"/>
      <c r="D247" s="746"/>
      <c r="E247" s="1143"/>
      <c r="F247" s="1144"/>
      <c r="G247" s="974"/>
    </row>
    <row r="248" spans="1:7" s="432" customFormat="1">
      <c r="A248" s="732"/>
      <c r="B248" s="733" t="s">
        <v>2332</v>
      </c>
      <c r="C248" s="745"/>
      <c r="D248" s="746"/>
      <c r="E248" s="1143"/>
      <c r="F248" s="1144"/>
      <c r="G248" s="974"/>
    </row>
    <row r="249" spans="1:7" s="432" customFormat="1">
      <c r="A249" s="732"/>
      <c r="B249" s="733" t="s">
        <v>2333</v>
      </c>
      <c r="C249" s="745"/>
      <c r="D249" s="746"/>
      <c r="E249" s="1143"/>
      <c r="F249" s="1144"/>
      <c r="G249" s="974"/>
    </row>
    <row r="250" spans="1:7" s="432" customFormat="1" ht="30">
      <c r="A250" s="732"/>
      <c r="B250" s="733" t="s">
        <v>2334</v>
      </c>
      <c r="C250" s="745"/>
      <c r="D250" s="746"/>
      <c r="E250" s="1143"/>
      <c r="F250" s="1144"/>
      <c r="G250" s="974"/>
    </row>
    <row r="251" spans="1:7" s="432" customFormat="1">
      <c r="A251" s="732"/>
      <c r="B251" s="733" t="s">
        <v>2335</v>
      </c>
      <c r="C251" s="745"/>
      <c r="D251" s="746"/>
      <c r="E251" s="1143"/>
      <c r="F251" s="1144"/>
      <c r="G251" s="974"/>
    </row>
    <row r="252" spans="1:7" s="432" customFormat="1" ht="15.75">
      <c r="A252" s="732"/>
      <c r="B252" s="733" t="s">
        <v>2336</v>
      </c>
      <c r="C252" s="745"/>
      <c r="D252" s="746"/>
      <c r="E252" s="1143"/>
      <c r="F252" s="1144"/>
      <c r="G252" s="974"/>
    </row>
    <row r="253" spans="1:7" s="432" customFormat="1" ht="15.75">
      <c r="A253" s="732"/>
      <c r="B253" s="733" t="s">
        <v>2337</v>
      </c>
      <c r="C253" s="745"/>
      <c r="D253" s="746"/>
      <c r="E253" s="1143"/>
      <c r="F253" s="1144"/>
      <c r="G253" s="974"/>
    </row>
    <row r="254" spans="1:7" s="432" customFormat="1">
      <c r="A254" s="732"/>
      <c r="B254" s="733" t="s">
        <v>2338</v>
      </c>
      <c r="C254" s="745"/>
      <c r="D254" s="746"/>
      <c r="E254" s="1143"/>
      <c r="F254" s="1144"/>
      <c r="G254" s="974"/>
    </row>
    <row r="255" spans="1:7" s="432" customFormat="1">
      <c r="A255" s="732"/>
      <c r="B255" s="733" t="s">
        <v>2339</v>
      </c>
      <c r="C255" s="745"/>
      <c r="D255" s="746"/>
      <c r="E255" s="1143"/>
      <c r="F255" s="1144"/>
      <c r="G255" s="974"/>
    </row>
    <row r="256" spans="1:7" s="432" customFormat="1">
      <c r="A256" s="732"/>
      <c r="B256" s="733" t="s">
        <v>2340</v>
      </c>
      <c r="C256" s="745"/>
      <c r="D256" s="746"/>
      <c r="E256" s="1143"/>
      <c r="F256" s="1144"/>
      <c r="G256" s="974"/>
    </row>
    <row r="257" spans="1:7" s="432" customFormat="1" ht="15.75">
      <c r="A257" s="732"/>
      <c r="B257" s="733" t="s">
        <v>2341</v>
      </c>
      <c r="C257" s="745"/>
      <c r="D257" s="746"/>
      <c r="E257" s="1143"/>
      <c r="F257" s="1144"/>
      <c r="G257" s="974"/>
    </row>
    <row r="258" spans="1:7" s="432" customFormat="1" ht="15.75">
      <c r="A258" s="732"/>
      <c r="B258" s="733" t="s">
        <v>2342</v>
      </c>
      <c r="C258" s="745"/>
      <c r="D258" s="746"/>
      <c r="E258" s="1143"/>
      <c r="F258" s="1144"/>
      <c r="G258" s="974"/>
    </row>
    <row r="259" spans="1:7" s="432" customFormat="1">
      <c r="A259" s="732"/>
      <c r="B259" s="733" t="s">
        <v>2343</v>
      </c>
      <c r="C259" s="745"/>
      <c r="D259" s="746"/>
      <c r="E259" s="1143"/>
      <c r="F259" s="1144"/>
      <c r="G259" s="974"/>
    </row>
    <row r="260" spans="1:7" s="432" customFormat="1">
      <c r="A260" s="732"/>
      <c r="B260" s="733" t="s">
        <v>2339</v>
      </c>
      <c r="C260" s="745"/>
      <c r="D260" s="746"/>
      <c r="E260" s="1143"/>
      <c r="F260" s="1144"/>
      <c r="G260" s="974"/>
    </row>
    <row r="261" spans="1:7" s="432" customFormat="1">
      <c r="A261" s="732"/>
      <c r="B261" s="733" t="s">
        <v>2246</v>
      </c>
      <c r="C261" s="745"/>
      <c r="D261" s="746"/>
      <c r="E261" s="1143"/>
      <c r="F261" s="1144"/>
      <c r="G261" s="974"/>
    </row>
    <row r="262" spans="1:7" s="432" customFormat="1" ht="15.75">
      <c r="A262" s="732"/>
      <c r="B262" s="733" t="s">
        <v>2344</v>
      </c>
      <c r="C262" s="745"/>
      <c r="D262" s="746"/>
      <c r="E262" s="1143"/>
      <c r="F262" s="1144"/>
      <c r="G262" s="974"/>
    </row>
    <row r="263" spans="1:7" s="432" customFormat="1" ht="15.75">
      <c r="A263" s="732"/>
      <c r="B263" s="733" t="s">
        <v>2345</v>
      </c>
      <c r="C263" s="745"/>
      <c r="D263" s="746"/>
      <c r="E263" s="1143"/>
      <c r="F263" s="1144"/>
      <c r="G263" s="974"/>
    </row>
    <row r="264" spans="1:7" s="432" customFormat="1">
      <c r="A264" s="732"/>
      <c r="B264" s="733" t="s">
        <v>2346</v>
      </c>
      <c r="C264" s="745"/>
      <c r="D264" s="746"/>
      <c r="E264" s="1143"/>
      <c r="F264" s="1144"/>
      <c r="G264" s="974"/>
    </row>
    <row r="265" spans="1:7" s="432" customFormat="1" ht="15.75">
      <c r="A265" s="732"/>
      <c r="B265" s="733" t="s">
        <v>2347</v>
      </c>
      <c r="C265" s="745"/>
      <c r="D265" s="746"/>
      <c r="E265" s="1143"/>
      <c r="F265" s="1144"/>
      <c r="G265" s="974"/>
    </row>
    <row r="266" spans="1:7" s="432" customFormat="1" ht="15.75">
      <c r="A266" s="732"/>
      <c r="B266" s="733" t="s">
        <v>2348</v>
      </c>
      <c r="C266" s="745"/>
      <c r="D266" s="746"/>
      <c r="E266" s="1143"/>
      <c r="F266" s="1144"/>
      <c r="G266" s="974"/>
    </row>
    <row r="267" spans="1:7" s="432" customFormat="1" ht="45">
      <c r="A267" s="732"/>
      <c r="B267" s="733" t="s">
        <v>2349</v>
      </c>
      <c r="C267" s="745"/>
      <c r="D267" s="746"/>
      <c r="E267" s="1143"/>
      <c r="F267" s="1144"/>
      <c r="G267" s="974"/>
    </row>
    <row r="268" spans="1:7" s="432" customFormat="1" ht="117.75">
      <c r="A268" s="732"/>
      <c r="B268" s="733" t="s">
        <v>2350</v>
      </c>
      <c r="C268" s="745"/>
      <c r="D268" s="746"/>
      <c r="E268" s="1143"/>
      <c r="F268" s="1144"/>
      <c r="G268" s="974"/>
    </row>
    <row r="269" spans="1:7" s="432" customFormat="1">
      <c r="A269" s="732"/>
      <c r="B269" s="733" t="s">
        <v>2351</v>
      </c>
      <c r="C269" s="745"/>
      <c r="D269" s="746"/>
      <c r="E269" s="1143"/>
      <c r="F269" s="1144"/>
      <c r="G269" s="974"/>
    </row>
    <row r="270" spans="1:7" s="432" customFormat="1" ht="30">
      <c r="A270" s="732"/>
      <c r="B270" s="733" t="s">
        <v>2352</v>
      </c>
      <c r="C270" s="745"/>
      <c r="D270" s="746"/>
      <c r="E270" s="1143"/>
      <c r="F270" s="1144"/>
      <c r="G270" s="974"/>
    </row>
    <row r="271" spans="1:7" s="432" customFormat="1" ht="30">
      <c r="A271" s="732"/>
      <c r="B271" s="733" t="s">
        <v>2353</v>
      </c>
      <c r="C271" s="745"/>
      <c r="D271" s="746"/>
      <c r="E271" s="1143"/>
      <c r="F271" s="1144"/>
      <c r="G271" s="974"/>
    </row>
    <row r="272" spans="1:7" s="432" customFormat="1" ht="30">
      <c r="A272" s="732"/>
      <c r="B272" s="733" t="s">
        <v>2354</v>
      </c>
      <c r="C272" s="745"/>
      <c r="D272" s="746"/>
      <c r="E272" s="1143"/>
      <c r="F272" s="1144"/>
      <c r="G272" s="974"/>
    </row>
    <row r="273" spans="1:7" s="432" customFormat="1" ht="30">
      <c r="A273" s="732"/>
      <c r="B273" s="733" t="s">
        <v>2355</v>
      </c>
      <c r="C273" s="745"/>
      <c r="D273" s="746"/>
      <c r="E273" s="1143"/>
      <c r="F273" s="1144"/>
      <c r="G273" s="974"/>
    </row>
    <row r="274" spans="1:7" s="432" customFormat="1" ht="45">
      <c r="A274" s="732"/>
      <c r="B274" s="733" t="s">
        <v>2356</v>
      </c>
      <c r="C274" s="745"/>
      <c r="D274" s="746"/>
      <c r="E274" s="1143"/>
      <c r="F274" s="1144"/>
      <c r="G274" s="974"/>
    </row>
    <row r="275" spans="1:7" s="432" customFormat="1" ht="45">
      <c r="A275" s="732"/>
      <c r="B275" s="733" t="s">
        <v>2357</v>
      </c>
      <c r="C275" s="745"/>
      <c r="D275" s="746"/>
      <c r="E275" s="1143"/>
      <c r="F275" s="1144"/>
      <c r="G275" s="974"/>
    </row>
    <row r="276" spans="1:7" s="432" customFormat="1">
      <c r="A276" s="732"/>
      <c r="B276" s="733" t="s">
        <v>2358</v>
      </c>
      <c r="C276" s="745"/>
      <c r="D276" s="746"/>
      <c r="E276" s="1143"/>
      <c r="F276" s="1144"/>
      <c r="G276" s="974"/>
    </row>
    <row r="277" spans="1:7" s="432" customFormat="1">
      <c r="A277" s="732"/>
      <c r="B277" s="733" t="s">
        <v>2359</v>
      </c>
      <c r="C277" s="745"/>
      <c r="D277" s="746"/>
      <c r="E277" s="1143"/>
      <c r="F277" s="1144"/>
      <c r="G277" s="974"/>
    </row>
    <row r="278" spans="1:7" s="432" customFormat="1">
      <c r="A278" s="732"/>
      <c r="B278" s="733" t="s">
        <v>2360</v>
      </c>
      <c r="C278" s="745"/>
      <c r="D278" s="746"/>
      <c r="E278" s="1143"/>
      <c r="F278" s="1144"/>
      <c r="G278" s="974"/>
    </row>
    <row r="279" spans="1:7" s="432" customFormat="1">
      <c r="A279" s="732"/>
      <c r="B279" s="733" t="s">
        <v>2361</v>
      </c>
      <c r="C279" s="745"/>
      <c r="D279" s="746"/>
      <c r="E279" s="1143"/>
      <c r="F279" s="1144"/>
      <c r="G279" s="974"/>
    </row>
    <row r="280" spans="1:7" s="432" customFormat="1">
      <c r="A280" s="732"/>
      <c r="B280" s="733" t="s">
        <v>2362</v>
      </c>
      <c r="C280" s="745"/>
      <c r="D280" s="746"/>
      <c r="E280" s="1143"/>
      <c r="F280" s="1144"/>
      <c r="G280" s="974"/>
    </row>
    <row r="281" spans="1:7" s="432" customFormat="1" ht="8.25">
      <c r="A281" s="429"/>
      <c r="B281" s="947"/>
      <c r="C281" s="431"/>
      <c r="D281" s="431"/>
      <c r="E281" s="467"/>
      <c r="F281" s="468"/>
      <c r="G281" s="975"/>
    </row>
    <row r="282" spans="1:7" s="432" customFormat="1" ht="45">
      <c r="A282" s="422">
        <v>7</v>
      </c>
      <c r="B282" s="981" t="s">
        <v>2363</v>
      </c>
      <c r="C282" s="434"/>
      <c r="D282" s="435"/>
      <c r="E282" s="1130"/>
      <c r="F282" s="1131"/>
      <c r="G282" s="974"/>
    </row>
    <row r="283" spans="1:7" s="432" customFormat="1">
      <c r="A283" s="422"/>
      <c r="B283" s="981"/>
      <c r="C283" s="434"/>
      <c r="D283" s="435"/>
      <c r="E283" s="1130"/>
      <c r="F283" s="1131"/>
      <c r="G283" s="974"/>
    </row>
    <row r="284" spans="1:7" s="432" customFormat="1" ht="30">
      <c r="A284" s="988" t="s">
        <v>2364</v>
      </c>
      <c r="B284" s="1001" t="s">
        <v>2365</v>
      </c>
      <c r="C284" s="745" t="s">
        <v>113</v>
      </c>
      <c r="D284" s="746">
        <v>1</v>
      </c>
      <c r="E284" s="1143">
        <v>0</v>
      </c>
      <c r="F284" s="1144">
        <f>D284*E284</f>
        <v>0</v>
      </c>
      <c r="G284" s="974"/>
    </row>
    <row r="285" spans="1:7" s="432" customFormat="1" ht="90">
      <c r="A285" s="732"/>
      <c r="B285" s="1001" t="s">
        <v>2366</v>
      </c>
      <c r="C285" s="745"/>
      <c r="D285" s="746"/>
      <c r="E285" s="1143"/>
      <c r="F285" s="1144"/>
      <c r="G285" s="974"/>
    </row>
    <row r="286" spans="1:7" s="432" customFormat="1" ht="60">
      <c r="A286" s="732"/>
      <c r="B286" s="1001" t="s">
        <v>2149</v>
      </c>
      <c r="C286" s="745"/>
      <c r="D286" s="746"/>
      <c r="E286" s="1143"/>
      <c r="F286" s="1144"/>
      <c r="G286" s="974"/>
    </row>
    <row r="287" spans="1:7" s="432" customFormat="1" ht="30">
      <c r="A287" s="732"/>
      <c r="B287" s="1001" t="s">
        <v>2367</v>
      </c>
      <c r="C287" s="745"/>
      <c r="D287" s="746"/>
      <c r="E287" s="1143"/>
      <c r="F287" s="1144"/>
      <c r="G287" s="974"/>
    </row>
    <row r="288" spans="1:7" s="432" customFormat="1" ht="30">
      <c r="A288" s="732"/>
      <c r="B288" s="1001" t="s">
        <v>2368</v>
      </c>
      <c r="C288" s="745"/>
      <c r="D288" s="746"/>
      <c r="E288" s="1143"/>
      <c r="F288" s="1144"/>
      <c r="G288" s="974"/>
    </row>
    <row r="289" spans="1:7" s="432" customFormat="1">
      <c r="A289" s="422"/>
      <c r="B289" s="981"/>
      <c r="C289" s="434"/>
      <c r="D289" s="435"/>
      <c r="E289" s="1130"/>
      <c r="F289" s="1131"/>
      <c r="G289" s="974"/>
    </row>
    <row r="290" spans="1:7" s="432" customFormat="1" ht="30">
      <c r="A290" s="988" t="s">
        <v>2369</v>
      </c>
      <c r="B290" s="1001" t="s">
        <v>2370</v>
      </c>
      <c r="C290" s="745" t="s">
        <v>113</v>
      </c>
      <c r="D290" s="746">
        <v>1</v>
      </c>
      <c r="E290" s="1143">
        <v>0</v>
      </c>
      <c r="F290" s="1144">
        <f>D290*E290</f>
        <v>0</v>
      </c>
      <c r="G290" s="974"/>
    </row>
    <row r="291" spans="1:7" s="432" customFormat="1" ht="30">
      <c r="A291" s="732"/>
      <c r="B291" s="1001" t="s">
        <v>2285</v>
      </c>
      <c r="C291" s="745"/>
      <c r="D291" s="746"/>
      <c r="E291" s="1143"/>
      <c r="F291" s="1144"/>
      <c r="G291" s="974"/>
    </row>
    <row r="292" spans="1:7" s="432" customFormat="1">
      <c r="A292" s="732"/>
      <c r="B292" s="1001" t="s">
        <v>2286</v>
      </c>
      <c r="C292" s="745"/>
      <c r="D292" s="746"/>
      <c r="E292" s="1143"/>
      <c r="F292" s="1144"/>
      <c r="G292" s="974"/>
    </row>
    <row r="293" spans="1:7" s="432" customFormat="1">
      <c r="A293" s="732"/>
      <c r="B293" s="1001" t="s">
        <v>2288</v>
      </c>
      <c r="C293" s="745"/>
      <c r="D293" s="746"/>
      <c r="E293" s="1143"/>
      <c r="F293" s="1144"/>
      <c r="G293" s="974"/>
    </row>
    <row r="294" spans="1:7" s="432" customFormat="1" ht="45">
      <c r="A294" s="732"/>
      <c r="B294" s="1001" t="s">
        <v>2289</v>
      </c>
      <c r="C294" s="745"/>
      <c r="D294" s="746"/>
      <c r="E294" s="1143"/>
      <c r="F294" s="1144"/>
      <c r="G294" s="974"/>
    </row>
    <row r="295" spans="1:7" s="432" customFormat="1">
      <c r="A295" s="732"/>
      <c r="B295" s="1001" t="s">
        <v>2371</v>
      </c>
      <c r="C295" s="745"/>
      <c r="D295" s="746"/>
      <c r="E295" s="1143"/>
      <c r="F295" s="1144"/>
      <c r="G295" s="974"/>
    </row>
    <row r="296" spans="1:7" s="432" customFormat="1" ht="45">
      <c r="A296" s="732"/>
      <c r="B296" s="1001" t="s">
        <v>2372</v>
      </c>
      <c r="C296" s="745"/>
      <c r="D296" s="746"/>
      <c r="E296" s="1143"/>
      <c r="F296" s="1144"/>
      <c r="G296" s="974"/>
    </row>
    <row r="297" spans="1:7" s="432" customFormat="1">
      <c r="A297" s="422"/>
      <c r="B297" s="981"/>
      <c r="C297" s="434"/>
      <c r="D297" s="435"/>
      <c r="E297" s="1130"/>
      <c r="F297" s="1131"/>
      <c r="G297" s="974"/>
    </row>
    <row r="298" spans="1:7" s="432" customFormat="1">
      <c r="A298" s="988" t="s">
        <v>2373</v>
      </c>
      <c r="B298" s="1001" t="s">
        <v>2374</v>
      </c>
      <c r="C298" s="745" t="s">
        <v>113</v>
      </c>
      <c r="D298" s="746">
        <v>1</v>
      </c>
      <c r="E298" s="1143">
        <v>0</v>
      </c>
      <c r="F298" s="1144">
        <f>D298*E298</f>
        <v>0</v>
      </c>
      <c r="G298" s="974"/>
    </row>
    <row r="299" spans="1:7" s="432" customFormat="1" ht="30">
      <c r="A299" s="732"/>
      <c r="B299" s="1001" t="s">
        <v>2375</v>
      </c>
      <c r="C299" s="745"/>
      <c r="D299" s="746"/>
      <c r="E299" s="1143"/>
      <c r="F299" s="1144"/>
      <c r="G299" s="974"/>
    </row>
    <row r="300" spans="1:7" s="432" customFormat="1" ht="30">
      <c r="A300" s="732"/>
      <c r="B300" s="1001" t="s">
        <v>2376</v>
      </c>
      <c r="C300" s="745"/>
      <c r="D300" s="746"/>
      <c r="E300" s="1143"/>
      <c r="F300" s="1144"/>
      <c r="G300" s="974"/>
    </row>
    <row r="301" spans="1:7" s="432" customFormat="1" ht="8.25">
      <c r="A301" s="429"/>
      <c r="B301" s="947"/>
      <c r="C301" s="431"/>
      <c r="D301" s="431"/>
      <c r="E301" s="467"/>
      <c r="F301" s="468"/>
      <c r="G301" s="975"/>
    </row>
    <row r="302" spans="1:7" s="432" customFormat="1" ht="255">
      <c r="A302" s="732">
        <v>8</v>
      </c>
      <c r="B302" s="733" t="s">
        <v>2377</v>
      </c>
      <c r="C302" s="745" t="s">
        <v>172</v>
      </c>
      <c r="D302" s="746">
        <v>2920</v>
      </c>
      <c r="E302" s="1143">
        <v>0</v>
      </c>
      <c r="F302" s="1144">
        <f>D302*E302</f>
        <v>0</v>
      </c>
      <c r="G302" s="974"/>
    </row>
    <row r="303" spans="1:7" s="432" customFormat="1" ht="45">
      <c r="A303" s="732"/>
      <c r="B303" s="733" t="s">
        <v>1290</v>
      </c>
      <c r="C303" s="745"/>
      <c r="D303" s="746"/>
      <c r="E303" s="1143"/>
      <c r="F303" s="1144"/>
      <c r="G303" s="974"/>
    </row>
    <row r="304" spans="1:7" s="432" customFormat="1">
      <c r="A304" s="732"/>
      <c r="B304" s="735" t="s">
        <v>1291</v>
      </c>
      <c r="C304" s="745"/>
      <c r="D304" s="746"/>
      <c r="E304" s="1143"/>
      <c r="F304" s="1144"/>
      <c r="G304" s="974"/>
    </row>
    <row r="305" spans="1:7" s="432" customFormat="1">
      <c r="A305" s="732"/>
      <c r="B305" s="735" t="s">
        <v>1292</v>
      </c>
      <c r="C305" s="745"/>
      <c r="D305" s="746"/>
      <c r="E305" s="1143"/>
      <c r="F305" s="1144"/>
      <c r="G305" s="974"/>
    </row>
    <row r="306" spans="1:7" s="432" customFormat="1">
      <c r="A306" s="732"/>
      <c r="B306" s="735" t="s">
        <v>1293</v>
      </c>
      <c r="C306" s="745"/>
      <c r="D306" s="746"/>
      <c r="E306" s="1143"/>
      <c r="F306" s="1144"/>
      <c r="G306" s="974"/>
    </row>
    <row r="307" spans="1:7" s="432" customFormat="1" ht="240">
      <c r="A307" s="732"/>
      <c r="B307" s="733" t="s">
        <v>1294</v>
      </c>
      <c r="C307" s="745"/>
      <c r="D307" s="746"/>
      <c r="E307" s="1143"/>
      <c r="F307" s="1144"/>
      <c r="G307" s="974"/>
    </row>
    <row r="308" spans="1:7" s="432" customFormat="1" ht="8.25">
      <c r="A308" s="429"/>
      <c r="B308" s="947"/>
      <c r="C308" s="431"/>
      <c r="D308" s="431"/>
      <c r="E308" s="467"/>
      <c r="F308" s="468"/>
      <c r="G308" s="975"/>
    </row>
    <row r="309" spans="1:7" s="432" customFormat="1" ht="135">
      <c r="A309" s="732">
        <v>9</v>
      </c>
      <c r="B309" s="733" t="s">
        <v>1295</v>
      </c>
      <c r="C309" s="736"/>
      <c r="D309" s="734"/>
      <c r="E309" s="1147"/>
      <c r="F309" s="1148"/>
      <c r="G309" s="974"/>
    </row>
    <row r="310" spans="1:7" s="432" customFormat="1">
      <c r="A310" s="732"/>
      <c r="B310" s="735" t="s">
        <v>1296</v>
      </c>
      <c r="C310" s="962" t="s">
        <v>895</v>
      </c>
      <c r="D310" s="737">
        <v>35</v>
      </c>
      <c r="E310" s="1149">
        <v>0</v>
      </c>
      <c r="F310" s="1150">
        <f t="shared" ref="F310:F321" si="2">D310*E310</f>
        <v>0</v>
      </c>
      <c r="G310" s="970"/>
    </row>
    <row r="311" spans="1:7" s="432" customFormat="1">
      <c r="A311" s="732"/>
      <c r="B311" s="735" t="s">
        <v>1229</v>
      </c>
      <c r="C311" s="962" t="s">
        <v>895</v>
      </c>
      <c r="D311" s="737">
        <v>37</v>
      </c>
      <c r="E311" s="1149">
        <v>0</v>
      </c>
      <c r="F311" s="1150">
        <f t="shared" si="2"/>
        <v>0</v>
      </c>
      <c r="G311" s="970"/>
    </row>
    <row r="312" spans="1:7" s="432" customFormat="1">
      <c r="A312" s="732"/>
      <c r="B312" s="735" t="s">
        <v>2378</v>
      </c>
      <c r="C312" s="962" t="s">
        <v>895</v>
      </c>
      <c r="D312" s="737">
        <v>19</v>
      </c>
      <c r="E312" s="1149">
        <v>0</v>
      </c>
      <c r="F312" s="1150">
        <f t="shared" si="2"/>
        <v>0</v>
      </c>
      <c r="G312" s="970"/>
    </row>
    <row r="313" spans="1:7" s="432" customFormat="1">
      <c r="A313" s="732"/>
      <c r="B313" s="735" t="s">
        <v>1297</v>
      </c>
      <c r="C313" s="962" t="s">
        <v>895</v>
      </c>
      <c r="D313" s="737">
        <v>48</v>
      </c>
      <c r="E313" s="1149">
        <v>0</v>
      </c>
      <c r="F313" s="1150">
        <f t="shared" si="2"/>
        <v>0</v>
      </c>
      <c r="G313" s="970"/>
    </row>
    <row r="314" spans="1:7" s="432" customFormat="1">
      <c r="A314" s="732"/>
      <c r="B314" s="735" t="s">
        <v>2379</v>
      </c>
      <c r="C314" s="962" t="s">
        <v>895</v>
      </c>
      <c r="D314" s="737">
        <v>31</v>
      </c>
      <c r="E314" s="1149">
        <v>0</v>
      </c>
      <c r="F314" s="1150">
        <f t="shared" si="2"/>
        <v>0</v>
      </c>
      <c r="G314" s="970"/>
    </row>
    <row r="315" spans="1:7" s="432" customFormat="1">
      <c r="A315" s="732"/>
      <c r="B315" s="735" t="s">
        <v>1298</v>
      </c>
      <c r="C315" s="962" t="s">
        <v>895</v>
      </c>
      <c r="D315" s="737">
        <v>32</v>
      </c>
      <c r="E315" s="1149">
        <v>0</v>
      </c>
      <c r="F315" s="1150">
        <f t="shared" si="2"/>
        <v>0</v>
      </c>
      <c r="G315" s="970"/>
    </row>
    <row r="316" spans="1:7" s="432" customFormat="1">
      <c r="A316" s="732"/>
      <c r="B316" s="735" t="s">
        <v>2380</v>
      </c>
      <c r="C316" s="962" t="s">
        <v>895</v>
      </c>
      <c r="D316" s="737">
        <v>28</v>
      </c>
      <c r="E316" s="1149">
        <v>0</v>
      </c>
      <c r="F316" s="1150">
        <f t="shared" si="2"/>
        <v>0</v>
      </c>
      <c r="G316" s="970"/>
    </row>
    <row r="317" spans="1:7" s="432" customFormat="1">
      <c r="A317" s="732"/>
      <c r="B317" s="735" t="s">
        <v>1299</v>
      </c>
      <c r="C317" s="962" t="s">
        <v>895</v>
      </c>
      <c r="D317" s="737">
        <v>7</v>
      </c>
      <c r="E317" s="1149">
        <v>0</v>
      </c>
      <c r="F317" s="1150">
        <f t="shared" si="2"/>
        <v>0</v>
      </c>
      <c r="G317" s="970"/>
    </row>
    <row r="318" spans="1:7" s="432" customFormat="1">
      <c r="A318" s="732"/>
      <c r="B318" s="735" t="s">
        <v>2381</v>
      </c>
      <c r="C318" s="962" t="s">
        <v>895</v>
      </c>
      <c r="D318" s="737">
        <v>7</v>
      </c>
      <c r="E318" s="1149">
        <v>0</v>
      </c>
      <c r="F318" s="1150">
        <f t="shared" si="2"/>
        <v>0</v>
      </c>
      <c r="G318" s="970"/>
    </row>
    <row r="319" spans="1:7" s="432" customFormat="1">
      <c r="A319" s="732"/>
      <c r="B319" s="735" t="s">
        <v>1300</v>
      </c>
      <c r="C319" s="962" t="s">
        <v>895</v>
      </c>
      <c r="D319" s="737">
        <v>2</v>
      </c>
      <c r="E319" s="1149">
        <v>0</v>
      </c>
      <c r="F319" s="1150">
        <f t="shared" si="2"/>
        <v>0</v>
      </c>
      <c r="G319" s="970"/>
    </row>
    <row r="320" spans="1:7" s="432" customFormat="1">
      <c r="A320" s="732"/>
      <c r="B320" s="733" t="s">
        <v>2382</v>
      </c>
      <c r="C320" s="745" t="s">
        <v>895</v>
      </c>
      <c r="D320" s="746">
        <v>9</v>
      </c>
      <c r="E320" s="1143">
        <v>0</v>
      </c>
      <c r="F320" s="1150">
        <f t="shared" si="2"/>
        <v>0</v>
      </c>
      <c r="G320" s="970"/>
    </row>
    <row r="321" spans="1:7" s="432" customFormat="1">
      <c r="A321" s="732"/>
      <c r="B321" s="733" t="s">
        <v>2383</v>
      </c>
      <c r="C321" s="745" t="s">
        <v>895</v>
      </c>
      <c r="D321" s="746">
        <v>4</v>
      </c>
      <c r="E321" s="1143">
        <v>0</v>
      </c>
      <c r="F321" s="1150">
        <f t="shared" si="2"/>
        <v>0</v>
      </c>
      <c r="G321" s="970"/>
    </row>
    <row r="322" spans="1:7" s="432" customFormat="1" ht="8.25">
      <c r="A322" s="429"/>
      <c r="B322" s="947"/>
      <c r="C322" s="431"/>
      <c r="D322" s="431"/>
      <c r="E322" s="467"/>
      <c r="F322" s="468"/>
      <c r="G322" s="975"/>
    </row>
    <row r="323" spans="1:7" s="432" customFormat="1" ht="135">
      <c r="A323" s="732">
        <v>10</v>
      </c>
      <c r="B323" s="733" t="s">
        <v>2384</v>
      </c>
      <c r="C323" s="745"/>
      <c r="D323" s="746"/>
      <c r="E323" s="1143"/>
      <c r="F323" s="1144"/>
      <c r="G323" s="974"/>
    </row>
    <row r="324" spans="1:7" s="432" customFormat="1">
      <c r="A324" s="732"/>
      <c r="B324" s="733" t="s">
        <v>2385</v>
      </c>
      <c r="C324" s="745" t="s">
        <v>113</v>
      </c>
      <c r="D324" s="746">
        <v>6</v>
      </c>
      <c r="E324" s="1143">
        <v>0</v>
      </c>
      <c r="F324" s="1144">
        <f t="shared" ref="F324:F329" si="3">D324*E324</f>
        <v>0</v>
      </c>
      <c r="G324" s="974"/>
    </row>
    <row r="325" spans="1:7" s="432" customFormat="1">
      <c r="A325" s="732"/>
      <c r="B325" s="733" t="s">
        <v>2386</v>
      </c>
      <c r="C325" s="745" t="s">
        <v>113</v>
      </c>
      <c r="D325" s="746">
        <v>1</v>
      </c>
      <c r="E325" s="1143">
        <v>0</v>
      </c>
      <c r="F325" s="1144">
        <f t="shared" si="3"/>
        <v>0</v>
      </c>
      <c r="G325" s="974"/>
    </row>
    <row r="326" spans="1:7" s="432" customFormat="1">
      <c r="A326" s="732"/>
      <c r="B326" s="733" t="s">
        <v>2387</v>
      </c>
      <c r="C326" s="745" t="s">
        <v>113</v>
      </c>
      <c r="D326" s="746">
        <v>5</v>
      </c>
      <c r="E326" s="1143">
        <v>0</v>
      </c>
      <c r="F326" s="1144">
        <f t="shared" si="3"/>
        <v>0</v>
      </c>
      <c r="G326" s="974"/>
    </row>
    <row r="327" spans="1:7" s="432" customFormat="1">
      <c r="A327" s="732"/>
      <c r="B327" s="733" t="s">
        <v>2388</v>
      </c>
      <c r="C327" s="745" t="s">
        <v>113</v>
      </c>
      <c r="D327" s="746">
        <v>1</v>
      </c>
      <c r="E327" s="1143">
        <v>0</v>
      </c>
      <c r="F327" s="1144">
        <f t="shared" si="3"/>
        <v>0</v>
      </c>
      <c r="G327" s="974"/>
    </row>
    <row r="328" spans="1:7" s="432" customFormat="1">
      <c r="A328" s="732"/>
      <c r="B328" s="733" t="s">
        <v>2389</v>
      </c>
      <c r="C328" s="745" t="s">
        <v>113</v>
      </c>
      <c r="D328" s="746">
        <v>9</v>
      </c>
      <c r="E328" s="1143">
        <v>0</v>
      </c>
      <c r="F328" s="1144">
        <f t="shared" si="3"/>
        <v>0</v>
      </c>
      <c r="G328" s="974"/>
    </row>
    <row r="329" spans="1:7" s="432" customFormat="1">
      <c r="A329" s="732"/>
      <c r="B329" s="733" t="s">
        <v>2390</v>
      </c>
      <c r="C329" s="745" t="s">
        <v>113</v>
      </c>
      <c r="D329" s="746">
        <v>6</v>
      </c>
      <c r="E329" s="1143">
        <v>0</v>
      </c>
      <c r="F329" s="1144">
        <f t="shared" si="3"/>
        <v>0</v>
      </c>
      <c r="G329" s="974"/>
    </row>
    <row r="330" spans="1:7" s="432" customFormat="1" ht="8.25">
      <c r="A330" s="429"/>
      <c r="B330" s="947"/>
      <c r="C330" s="431"/>
      <c r="D330" s="431"/>
      <c r="E330" s="467"/>
      <c r="F330" s="468"/>
      <c r="G330" s="975"/>
    </row>
    <row r="331" spans="1:7" s="432" customFormat="1" ht="195">
      <c r="A331" s="732">
        <v>11</v>
      </c>
      <c r="B331" s="733" t="s">
        <v>2391</v>
      </c>
      <c r="C331" s="962"/>
      <c r="D331" s="734"/>
      <c r="E331" s="1143"/>
      <c r="F331" s="1144"/>
      <c r="G331" s="974"/>
    </row>
    <row r="332" spans="1:7" s="432" customFormat="1">
      <c r="A332" s="732"/>
      <c r="B332" s="964" t="s">
        <v>2392</v>
      </c>
      <c r="C332" s="962" t="s">
        <v>113</v>
      </c>
      <c r="D332" s="734">
        <v>7</v>
      </c>
      <c r="E332" s="1143">
        <v>0</v>
      </c>
      <c r="F332" s="1144">
        <f>D332*E332</f>
        <v>0</v>
      </c>
      <c r="G332" s="974"/>
    </row>
    <row r="333" spans="1:7" s="432" customFormat="1">
      <c r="A333" s="732"/>
      <c r="B333" s="733" t="s">
        <v>2393</v>
      </c>
      <c r="C333" s="962" t="s">
        <v>113</v>
      </c>
      <c r="D333" s="734">
        <v>2</v>
      </c>
      <c r="E333" s="1143">
        <v>0</v>
      </c>
      <c r="F333" s="1144">
        <f>D333*E333</f>
        <v>0</v>
      </c>
      <c r="G333" s="974"/>
    </row>
    <row r="334" spans="1:7" s="432" customFormat="1" ht="8.25">
      <c r="A334" s="429"/>
      <c r="B334" s="947"/>
      <c r="C334" s="431"/>
      <c r="D334" s="431"/>
      <c r="E334" s="467"/>
      <c r="F334" s="468"/>
      <c r="G334" s="975"/>
    </row>
    <row r="335" spans="1:7" s="432" customFormat="1" ht="90">
      <c r="A335" s="732">
        <v>12</v>
      </c>
      <c r="B335" s="733" t="s">
        <v>1330</v>
      </c>
      <c r="C335" s="962"/>
      <c r="D335" s="734"/>
      <c r="E335" s="1143"/>
      <c r="F335" s="1144"/>
      <c r="G335" s="974"/>
    </row>
    <row r="336" spans="1:7" s="432" customFormat="1">
      <c r="A336" s="732"/>
      <c r="B336" s="735" t="s">
        <v>1331</v>
      </c>
      <c r="C336" s="962" t="s">
        <v>113</v>
      </c>
      <c r="D336" s="734">
        <v>6</v>
      </c>
      <c r="E336" s="1143">
        <v>0</v>
      </c>
      <c r="F336" s="1144">
        <f>D336*E336</f>
        <v>0</v>
      </c>
      <c r="G336" s="974"/>
    </row>
    <row r="337" spans="1:7" s="432" customFormat="1">
      <c r="A337" s="732"/>
      <c r="B337" s="735" t="s">
        <v>2394</v>
      </c>
      <c r="C337" s="962" t="s">
        <v>113</v>
      </c>
      <c r="D337" s="734">
        <v>2</v>
      </c>
      <c r="E337" s="1143">
        <v>0</v>
      </c>
      <c r="F337" s="1144">
        <f>D337*E337</f>
        <v>0</v>
      </c>
      <c r="G337" s="974"/>
    </row>
    <row r="338" spans="1:7" s="432" customFormat="1">
      <c r="A338" s="732"/>
      <c r="B338" s="735" t="s">
        <v>2395</v>
      </c>
      <c r="C338" s="962" t="s">
        <v>113</v>
      </c>
      <c r="D338" s="734">
        <v>3</v>
      </c>
      <c r="E338" s="1143">
        <v>0</v>
      </c>
      <c r="F338" s="1144">
        <f>D338*E338</f>
        <v>0</v>
      </c>
      <c r="G338" s="974"/>
    </row>
    <row r="339" spans="1:7" s="432" customFormat="1" ht="8.25">
      <c r="A339" s="429"/>
      <c r="B339" s="947"/>
      <c r="C339" s="431"/>
      <c r="D339" s="431"/>
      <c r="E339" s="467"/>
      <c r="F339" s="468"/>
      <c r="G339" s="975"/>
    </row>
    <row r="340" spans="1:7" s="432" customFormat="1" ht="135">
      <c r="A340" s="732">
        <v>13</v>
      </c>
      <c r="B340" s="733" t="s">
        <v>1302</v>
      </c>
      <c r="C340" s="962"/>
      <c r="D340" s="734"/>
      <c r="E340" s="1143"/>
      <c r="F340" s="1144"/>
      <c r="G340" s="974"/>
    </row>
    <row r="341" spans="1:7" s="432" customFormat="1">
      <c r="A341" s="732"/>
      <c r="B341" s="963" t="s">
        <v>2396</v>
      </c>
      <c r="C341" s="962" t="s">
        <v>113</v>
      </c>
      <c r="D341" s="734">
        <v>3</v>
      </c>
      <c r="E341" s="1143">
        <v>0</v>
      </c>
      <c r="F341" s="1144">
        <f>D341*E341</f>
        <v>0</v>
      </c>
      <c r="G341" s="974"/>
    </row>
    <row r="342" spans="1:7" s="432" customFormat="1">
      <c r="A342" s="732"/>
      <c r="B342" s="963" t="s">
        <v>2397</v>
      </c>
      <c r="C342" s="962" t="s">
        <v>113</v>
      </c>
      <c r="D342" s="734">
        <v>1</v>
      </c>
      <c r="E342" s="1143">
        <v>0</v>
      </c>
      <c r="F342" s="1144">
        <f>D342*E342</f>
        <v>0</v>
      </c>
      <c r="G342" s="974"/>
    </row>
    <row r="343" spans="1:7" s="432" customFormat="1">
      <c r="A343" s="732"/>
      <c r="B343" s="963" t="s">
        <v>2398</v>
      </c>
      <c r="C343" s="962" t="s">
        <v>113</v>
      </c>
      <c r="D343" s="734">
        <v>4</v>
      </c>
      <c r="E343" s="1143">
        <v>0</v>
      </c>
      <c r="F343" s="1144">
        <f>D343*E343</f>
        <v>0</v>
      </c>
      <c r="G343" s="974"/>
    </row>
    <row r="344" spans="1:7" s="432" customFormat="1">
      <c r="A344" s="732"/>
      <c r="B344" s="963" t="s">
        <v>1305</v>
      </c>
      <c r="C344" s="962" t="s">
        <v>113</v>
      </c>
      <c r="D344" s="734">
        <v>4</v>
      </c>
      <c r="E344" s="1143">
        <v>0</v>
      </c>
      <c r="F344" s="1144">
        <f>D344*E344</f>
        <v>0</v>
      </c>
      <c r="G344" s="974"/>
    </row>
    <row r="345" spans="1:7" s="432" customFormat="1">
      <c r="A345" s="732"/>
      <c r="B345" s="733" t="s">
        <v>2399</v>
      </c>
      <c r="C345" s="745" t="s">
        <v>113</v>
      </c>
      <c r="D345" s="746">
        <v>2</v>
      </c>
      <c r="E345" s="1143">
        <v>0</v>
      </c>
      <c r="F345" s="1144">
        <f>D345*E345</f>
        <v>0</v>
      </c>
      <c r="G345" s="974"/>
    </row>
    <row r="346" spans="1:7" s="432" customFormat="1" ht="8.25">
      <c r="A346" s="429"/>
      <c r="B346" s="947"/>
      <c r="C346" s="431"/>
      <c r="D346" s="431"/>
      <c r="E346" s="467"/>
      <c r="F346" s="468"/>
      <c r="G346" s="975"/>
    </row>
    <row r="347" spans="1:7" s="432" customFormat="1" ht="120">
      <c r="A347" s="732">
        <v>14</v>
      </c>
      <c r="B347" s="733" t="s">
        <v>1301</v>
      </c>
      <c r="C347" s="962" t="s">
        <v>101</v>
      </c>
      <c r="D347" s="737">
        <v>190</v>
      </c>
      <c r="E347" s="1149">
        <v>0</v>
      </c>
      <c r="F347" s="1143">
        <f>D347*E347</f>
        <v>0</v>
      </c>
      <c r="G347" s="974"/>
    </row>
    <row r="348" spans="1:7" s="432" customFormat="1" ht="8.25">
      <c r="A348" s="429"/>
      <c r="B348" s="947"/>
      <c r="C348" s="431"/>
      <c r="D348" s="431"/>
      <c r="E348" s="467"/>
      <c r="F348" s="468"/>
      <c r="G348" s="975"/>
    </row>
    <row r="349" spans="1:7" s="432" customFormat="1" ht="122.25" customHeight="1">
      <c r="A349" s="732">
        <v>15</v>
      </c>
      <c r="B349" s="733" t="s">
        <v>2400</v>
      </c>
      <c r="C349" s="962" t="s">
        <v>101</v>
      </c>
      <c r="D349" s="734">
        <v>45</v>
      </c>
      <c r="E349" s="1143">
        <v>0</v>
      </c>
      <c r="F349" s="1144">
        <f>D349*E349</f>
        <v>0</v>
      </c>
      <c r="G349" s="974"/>
    </row>
    <row r="350" spans="1:7" s="432" customFormat="1" ht="8.25">
      <c r="A350" s="429"/>
      <c r="B350" s="947"/>
      <c r="C350" s="431"/>
      <c r="D350" s="431"/>
      <c r="E350" s="467"/>
      <c r="F350" s="468"/>
      <c r="G350" s="975"/>
    </row>
    <row r="351" spans="1:7" s="432" customFormat="1" ht="96" customHeight="1">
      <c r="A351" s="732">
        <v>16</v>
      </c>
      <c r="B351" s="733" t="s">
        <v>2401</v>
      </c>
      <c r="C351" s="962" t="s">
        <v>101</v>
      </c>
      <c r="D351" s="734">
        <v>68</v>
      </c>
      <c r="E351" s="1143">
        <v>0</v>
      </c>
      <c r="F351" s="1144">
        <f>D351*E351</f>
        <v>0</v>
      </c>
      <c r="G351" s="974"/>
    </row>
    <row r="352" spans="1:7" s="432" customFormat="1" ht="8.25">
      <c r="A352" s="429"/>
      <c r="B352" s="947"/>
      <c r="C352" s="431"/>
      <c r="D352" s="431"/>
      <c r="E352" s="467"/>
      <c r="F352" s="468"/>
      <c r="G352" s="975"/>
    </row>
    <row r="353" spans="1:7" s="432" customFormat="1" ht="107.25" customHeight="1">
      <c r="A353" s="732">
        <v>17</v>
      </c>
      <c r="B353" s="733" t="s">
        <v>2402</v>
      </c>
      <c r="C353" s="745" t="s">
        <v>172</v>
      </c>
      <c r="D353" s="746">
        <v>580</v>
      </c>
      <c r="E353" s="1143">
        <v>0</v>
      </c>
      <c r="F353" s="1144">
        <f>D353*E353</f>
        <v>0</v>
      </c>
      <c r="G353" s="974"/>
    </row>
    <row r="354" spans="1:7" s="432" customFormat="1" ht="8.25">
      <c r="A354" s="429"/>
      <c r="B354" s="947"/>
      <c r="C354" s="431"/>
      <c r="D354" s="431"/>
      <c r="E354" s="467"/>
      <c r="F354" s="468"/>
      <c r="G354" s="975"/>
    </row>
    <row r="355" spans="1:7" s="432" customFormat="1" ht="76.5" customHeight="1">
      <c r="A355" s="732">
        <v>18</v>
      </c>
      <c r="B355" s="733" t="s">
        <v>2403</v>
      </c>
      <c r="C355" s="962" t="s">
        <v>119</v>
      </c>
      <c r="D355" s="734">
        <v>100</v>
      </c>
      <c r="E355" s="1143">
        <v>0</v>
      </c>
      <c r="F355" s="1144">
        <f>D355*E355</f>
        <v>0</v>
      </c>
      <c r="G355" s="974"/>
    </row>
    <row r="356" spans="1:7" s="432" customFormat="1" ht="120">
      <c r="A356" s="732"/>
      <c r="B356" s="1002" t="s">
        <v>2404</v>
      </c>
      <c r="C356" s="962"/>
      <c r="D356" s="734"/>
      <c r="E356" s="1143"/>
      <c r="F356" s="1144"/>
      <c r="G356" s="974"/>
    </row>
    <row r="357" spans="1:7" s="432" customFormat="1" ht="8.25">
      <c r="A357" s="429"/>
      <c r="B357" s="947"/>
      <c r="C357" s="431"/>
      <c r="D357" s="431"/>
      <c r="E357" s="467"/>
      <c r="F357" s="468"/>
      <c r="G357" s="975"/>
    </row>
    <row r="358" spans="1:7" s="432" customFormat="1" ht="30">
      <c r="A358" s="732">
        <v>19</v>
      </c>
      <c r="B358" s="733" t="s">
        <v>2405</v>
      </c>
      <c r="C358" s="962" t="s">
        <v>119</v>
      </c>
      <c r="D358" s="734">
        <v>15</v>
      </c>
      <c r="E358" s="1143">
        <v>0</v>
      </c>
      <c r="F358" s="1144">
        <f>D358*E358</f>
        <v>0</v>
      </c>
      <c r="G358" s="974"/>
    </row>
    <row r="359" spans="1:7" s="432" customFormat="1" ht="8.25">
      <c r="A359" s="429"/>
      <c r="B359" s="947"/>
      <c r="C359" s="431"/>
      <c r="D359" s="431"/>
      <c r="E359" s="467"/>
      <c r="F359" s="468"/>
      <c r="G359" s="975"/>
    </row>
    <row r="360" spans="1:7" s="432" customFormat="1" ht="45">
      <c r="A360" s="732">
        <v>20</v>
      </c>
      <c r="B360" s="733" t="s">
        <v>1334</v>
      </c>
      <c r="C360" s="962" t="s">
        <v>113</v>
      </c>
      <c r="D360" s="734">
        <v>1</v>
      </c>
      <c r="E360" s="1143">
        <v>0</v>
      </c>
      <c r="F360" s="1144">
        <f>D360*E360</f>
        <v>0</v>
      </c>
      <c r="G360" s="974"/>
    </row>
    <row r="361" spans="1:7" s="432" customFormat="1" ht="8.25">
      <c r="A361" s="429"/>
      <c r="B361" s="947"/>
      <c r="C361" s="431"/>
      <c r="D361" s="431"/>
      <c r="E361" s="467"/>
      <c r="F361" s="468"/>
      <c r="G361" s="975"/>
    </row>
    <row r="362" spans="1:7" s="432" customFormat="1" ht="45">
      <c r="A362" s="732">
        <v>21</v>
      </c>
      <c r="B362" s="733" t="s">
        <v>1335</v>
      </c>
      <c r="C362" s="962" t="s">
        <v>113</v>
      </c>
      <c r="D362" s="734">
        <v>1</v>
      </c>
      <c r="E362" s="1143">
        <v>0</v>
      </c>
      <c r="F362" s="1144">
        <f>D362*E362</f>
        <v>0</v>
      </c>
      <c r="G362" s="974"/>
    </row>
    <row r="363" spans="1:7" s="432" customFormat="1" ht="8.25">
      <c r="A363" s="429"/>
      <c r="B363" s="947"/>
      <c r="C363" s="431"/>
      <c r="D363" s="431"/>
      <c r="E363" s="467"/>
      <c r="F363" s="468"/>
      <c r="G363" s="975"/>
    </row>
    <row r="364" spans="1:7" s="432" customFormat="1" ht="60">
      <c r="A364" s="732">
        <v>22</v>
      </c>
      <c r="B364" s="733" t="s">
        <v>1337</v>
      </c>
      <c r="C364" s="962" t="s">
        <v>113</v>
      </c>
      <c r="D364" s="734">
        <v>1</v>
      </c>
      <c r="E364" s="1143">
        <v>0</v>
      </c>
      <c r="F364" s="1144">
        <f>D364*E364</f>
        <v>0</v>
      </c>
      <c r="G364" s="974"/>
    </row>
    <row r="365" spans="1:7" s="432" customFormat="1" ht="8.25">
      <c r="A365" s="429"/>
      <c r="B365" s="947"/>
      <c r="C365" s="431"/>
      <c r="D365" s="431"/>
      <c r="E365" s="467"/>
      <c r="F365" s="468"/>
      <c r="G365" s="975"/>
    </row>
    <row r="366" spans="1:7" s="432" customFormat="1" ht="90">
      <c r="A366" s="732">
        <v>23</v>
      </c>
      <c r="B366" s="733" t="s">
        <v>1165</v>
      </c>
      <c r="C366" s="962" t="s">
        <v>113</v>
      </c>
      <c r="D366" s="734">
        <v>1</v>
      </c>
      <c r="E366" s="1143">
        <v>0</v>
      </c>
      <c r="F366" s="1144">
        <f>D366*E366</f>
        <v>0</v>
      </c>
      <c r="G366" s="974"/>
    </row>
    <row r="367" spans="1:7" s="432" customFormat="1" ht="8.25">
      <c r="A367" s="429"/>
      <c r="B367" s="947"/>
      <c r="C367" s="431"/>
      <c r="D367" s="431"/>
      <c r="E367" s="467"/>
      <c r="F367" s="468"/>
      <c r="G367" s="975"/>
    </row>
    <row r="368" spans="1:7" s="432" customFormat="1">
      <c r="A368" s="732">
        <v>24</v>
      </c>
      <c r="B368" s="963" t="s">
        <v>1162</v>
      </c>
      <c r="C368" s="962" t="s">
        <v>113</v>
      </c>
      <c r="D368" s="734">
        <v>1</v>
      </c>
      <c r="E368" s="1143">
        <v>0</v>
      </c>
      <c r="F368" s="1144">
        <f>D368*E368</f>
        <v>0</v>
      </c>
      <c r="G368" s="974"/>
    </row>
    <row r="369" spans="1:7" s="432" customFormat="1" ht="8.25">
      <c r="A369" s="429"/>
      <c r="B369" s="947"/>
      <c r="C369" s="431"/>
      <c r="D369" s="431"/>
      <c r="E369" s="467"/>
      <c r="F369" s="468"/>
      <c r="G369" s="975"/>
    </row>
    <row r="370" spans="1:7" s="432" customFormat="1" ht="60">
      <c r="A370" s="732">
        <v>25</v>
      </c>
      <c r="B370" s="733" t="s">
        <v>1338</v>
      </c>
      <c r="C370" s="962" t="s">
        <v>113</v>
      </c>
      <c r="D370" s="734">
        <v>1</v>
      </c>
      <c r="E370" s="1143">
        <v>0</v>
      </c>
      <c r="F370" s="1144">
        <f>D370*E370</f>
        <v>0</v>
      </c>
      <c r="G370" s="974"/>
    </row>
    <row r="371" spans="1:7" s="432" customFormat="1" ht="8.25">
      <c r="A371" s="429"/>
      <c r="B371" s="947"/>
      <c r="C371" s="431"/>
      <c r="D371" s="431"/>
      <c r="E371" s="467"/>
      <c r="F371" s="468"/>
      <c r="G371" s="975"/>
    </row>
    <row r="372" spans="1:7" s="432" customFormat="1" ht="60">
      <c r="A372" s="732">
        <v>26</v>
      </c>
      <c r="B372" s="733" t="s">
        <v>2406</v>
      </c>
      <c r="C372" s="745" t="s">
        <v>113</v>
      </c>
      <c r="D372" s="746">
        <v>1</v>
      </c>
      <c r="E372" s="1143">
        <v>0</v>
      </c>
      <c r="F372" s="1144">
        <f>D372*E372</f>
        <v>0</v>
      </c>
      <c r="G372" s="974"/>
    </row>
    <row r="373" spans="1:7" s="432" customFormat="1" ht="15" customHeight="1">
      <c r="A373" s="429"/>
      <c r="B373" s="430"/>
      <c r="C373" s="431"/>
      <c r="D373" s="431"/>
      <c r="E373" s="467"/>
      <c r="F373" s="468"/>
    </row>
    <row r="374" spans="1:7">
      <c r="A374" s="394"/>
      <c r="B374" s="414" t="s">
        <v>442</v>
      </c>
      <c r="C374" s="415"/>
      <c r="D374" s="417"/>
      <c r="E374" s="462"/>
      <c r="F374" s="465">
        <f>SUM(F17:F372)</f>
        <v>0</v>
      </c>
    </row>
  </sheetData>
  <mergeCells count="1">
    <mergeCell ref="B2:D2"/>
  </mergeCells>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2132E-18D2-40B3-8198-78760F640AD3}">
  <dimension ref="A1:K69"/>
  <sheetViews>
    <sheetView showGridLines="0" view="pageBreakPreview" zoomScaleNormal="100" zoomScaleSheetLayoutView="100" workbookViewId="0">
      <selection activeCell="I65" sqref="I65"/>
    </sheetView>
  </sheetViews>
  <sheetFormatPr defaultRowHeight="16.5"/>
  <cols>
    <col min="1" max="1" width="12.42578125" style="1" customWidth="1"/>
    <col min="2" max="2" width="14" style="1" customWidth="1"/>
    <col min="3" max="3" width="9" style="1" customWidth="1"/>
    <col min="4" max="4" width="9.140625" style="1"/>
    <col min="5" max="5" width="6.85546875" style="1" customWidth="1"/>
    <col min="6" max="6" width="9.140625" style="1"/>
    <col min="7" max="8" width="6.42578125" style="1" customWidth="1"/>
    <col min="9" max="9" width="15.140625" style="53" customWidth="1"/>
    <col min="10" max="10" width="9.140625" style="1"/>
    <col min="11" max="11" width="11.5703125" style="1" customWidth="1"/>
    <col min="12" max="256" width="9.140625" style="1"/>
    <col min="257" max="257" width="12.42578125" style="1" customWidth="1"/>
    <col min="258" max="258" width="14" style="1" customWidth="1"/>
    <col min="259" max="259" width="9" style="1" customWidth="1"/>
    <col min="260" max="260" width="9.140625" style="1"/>
    <col min="261" max="261" width="6.85546875" style="1" customWidth="1"/>
    <col min="262" max="262" width="9.140625" style="1"/>
    <col min="263" max="264" width="6.42578125" style="1" customWidth="1"/>
    <col min="265" max="265" width="13.85546875" style="1" customWidth="1"/>
    <col min="266" max="266" width="9.140625" style="1"/>
    <col min="267" max="267" width="11.5703125" style="1" customWidth="1"/>
    <col min="268" max="512" width="9.140625" style="1"/>
    <col min="513" max="513" width="12.42578125" style="1" customWidth="1"/>
    <col min="514" max="514" width="14" style="1" customWidth="1"/>
    <col min="515" max="515" width="9" style="1" customWidth="1"/>
    <col min="516" max="516" width="9.140625" style="1"/>
    <col min="517" max="517" width="6.85546875" style="1" customWidth="1"/>
    <col min="518" max="518" width="9.140625" style="1"/>
    <col min="519" max="520" width="6.42578125" style="1" customWidth="1"/>
    <col min="521" max="521" width="13.85546875" style="1" customWidth="1"/>
    <col min="522" max="522" width="9.140625" style="1"/>
    <col min="523" max="523" width="11.5703125" style="1" customWidth="1"/>
    <col min="524" max="768" width="9.140625" style="1"/>
    <col min="769" max="769" width="12.42578125" style="1" customWidth="1"/>
    <col min="770" max="770" width="14" style="1" customWidth="1"/>
    <col min="771" max="771" width="9" style="1" customWidth="1"/>
    <col min="772" max="772" width="9.140625" style="1"/>
    <col min="773" max="773" width="6.85546875" style="1" customWidth="1"/>
    <col min="774" max="774" width="9.140625" style="1"/>
    <col min="775" max="776" width="6.42578125" style="1" customWidth="1"/>
    <col min="777" max="777" width="13.85546875" style="1" customWidth="1"/>
    <col min="778" max="778" width="9.140625" style="1"/>
    <col min="779" max="779" width="11.5703125" style="1" customWidth="1"/>
    <col min="780" max="1024" width="9.140625" style="1"/>
    <col min="1025" max="1025" width="12.42578125" style="1" customWidth="1"/>
    <col min="1026" max="1026" width="14" style="1" customWidth="1"/>
    <col min="1027" max="1027" width="9" style="1" customWidth="1"/>
    <col min="1028" max="1028" width="9.140625" style="1"/>
    <col min="1029" max="1029" width="6.85546875" style="1" customWidth="1"/>
    <col min="1030" max="1030" width="9.140625" style="1"/>
    <col min="1031" max="1032" width="6.42578125" style="1" customWidth="1"/>
    <col min="1033" max="1033" width="13.85546875" style="1" customWidth="1"/>
    <col min="1034" max="1034" width="9.140625" style="1"/>
    <col min="1035" max="1035" width="11.5703125" style="1" customWidth="1"/>
    <col min="1036" max="1280" width="9.140625" style="1"/>
    <col min="1281" max="1281" width="12.42578125" style="1" customWidth="1"/>
    <col min="1282" max="1282" width="14" style="1" customWidth="1"/>
    <col min="1283" max="1283" width="9" style="1" customWidth="1"/>
    <col min="1284" max="1284" width="9.140625" style="1"/>
    <col min="1285" max="1285" width="6.85546875" style="1" customWidth="1"/>
    <col min="1286" max="1286" width="9.140625" style="1"/>
    <col min="1287" max="1288" width="6.42578125" style="1" customWidth="1"/>
    <col min="1289" max="1289" width="13.85546875" style="1" customWidth="1"/>
    <col min="1290" max="1290" width="9.140625" style="1"/>
    <col min="1291" max="1291" width="11.5703125" style="1" customWidth="1"/>
    <col min="1292" max="1536" width="9.140625" style="1"/>
    <col min="1537" max="1537" width="12.42578125" style="1" customWidth="1"/>
    <col min="1538" max="1538" width="14" style="1" customWidth="1"/>
    <col min="1539" max="1539" width="9" style="1" customWidth="1"/>
    <col min="1540" max="1540" width="9.140625" style="1"/>
    <col min="1541" max="1541" width="6.85546875" style="1" customWidth="1"/>
    <col min="1542" max="1542" width="9.140625" style="1"/>
    <col min="1543" max="1544" width="6.42578125" style="1" customWidth="1"/>
    <col min="1545" max="1545" width="13.85546875" style="1" customWidth="1"/>
    <col min="1546" max="1546" width="9.140625" style="1"/>
    <col min="1547" max="1547" width="11.5703125" style="1" customWidth="1"/>
    <col min="1548" max="1792" width="9.140625" style="1"/>
    <col min="1793" max="1793" width="12.42578125" style="1" customWidth="1"/>
    <col min="1794" max="1794" width="14" style="1" customWidth="1"/>
    <col min="1795" max="1795" width="9" style="1" customWidth="1"/>
    <col min="1796" max="1796" width="9.140625" style="1"/>
    <col min="1797" max="1797" width="6.85546875" style="1" customWidth="1"/>
    <col min="1798" max="1798" width="9.140625" style="1"/>
    <col min="1799" max="1800" width="6.42578125" style="1" customWidth="1"/>
    <col min="1801" max="1801" width="13.85546875" style="1" customWidth="1"/>
    <col min="1802" max="1802" width="9.140625" style="1"/>
    <col min="1803" max="1803" width="11.5703125" style="1" customWidth="1"/>
    <col min="1804" max="2048" width="9.140625" style="1"/>
    <col min="2049" max="2049" width="12.42578125" style="1" customWidth="1"/>
    <col min="2050" max="2050" width="14" style="1" customWidth="1"/>
    <col min="2051" max="2051" width="9" style="1" customWidth="1"/>
    <col min="2052" max="2052" width="9.140625" style="1"/>
    <col min="2053" max="2053" width="6.85546875" style="1" customWidth="1"/>
    <col min="2054" max="2054" width="9.140625" style="1"/>
    <col min="2055" max="2056" width="6.42578125" style="1" customWidth="1"/>
    <col min="2057" max="2057" width="13.85546875" style="1" customWidth="1"/>
    <col min="2058" max="2058" width="9.140625" style="1"/>
    <col min="2059" max="2059" width="11.5703125" style="1" customWidth="1"/>
    <col min="2060" max="2304" width="9.140625" style="1"/>
    <col min="2305" max="2305" width="12.42578125" style="1" customWidth="1"/>
    <col min="2306" max="2306" width="14" style="1" customWidth="1"/>
    <col min="2307" max="2307" width="9" style="1" customWidth="1"/>
    <col min="2308" max="2308" width="9.140625" style="1"/>
    <col min="2309" max="2309" width="6.85546875" style="1" customWidth="1"/>
    <col min="2310" max="2310" width="9.140625" style="1"/>
    <col min="2311" max="2312" width="6.42578125" style="1" customWidth="1"/>
    <col min="2313" max="2313" width="13.85546875" style="1" customWidth="1"/>
    <col min="2314" max="2314" width="9.140625" style="1"/>
    <col min="2315" max="2315" width="11.5703125" style="1" customWidth="1"/>
    <col min="2316" max="2560" width="9.140625" style="1"/>
    <col min="2561" max="2561" width="12.42578125" style="1" customWidth="1"/>
    <col min="2562" max="2562" width="14" style="1" customWidth="1"/>
    <col min="2563" max="2563" width="9" style="1" customWidth="1"/>
    <col min="2564" max="2564" width="9.140625" style="1"/>
    <col min="2565" max="2565" width="6.85546875" style="1" customWidth="1"/>
    <col min="2566" max="2566" width="9.140625" style="1"/>
    <col min="2567" max="2568" width="6.42578125" style="1" customWidth="1"/>
    <col min="2569" max="2569" width="13.85546875" style="1" customWidth="1"/>
    <col min="2570" max="2570" width="9.140625" style="1"/>
    <col min="2571" max="2571" width="11.5703125" style="1" customWidth="1"/>
    <col min="2572" max="2816" width="9.140625" style="1"/>
    <col min="2817" max="2817" width="12.42578125" style="1" customWidth="1"/>
    <col min="2818" max="2818" width="14" style="1" customWidth="1"/>
    <col min="2819" max="2819" width="9" style="1" customWidth="1"/>
    <col min="2820" max="2820" width="9.140625" style="1"/>
    <col min="2821" max="2821" width="6.85546875" style="1" customWidth="1"/>
    <col min="2822" max="2822" width="9.140625" style="1"/>
    <col min="2823" max="2824" width="6.42578125" style="1" customWidth="1"/>
    <col min="2825" max="2825" width="13.85546875" style="1" customWidth="1"/>
    <col min="2826" max="2826" width="9.140625" style="1"/>
    <col min="2827" max="2827" width="11.5703125" style="1" customWidth="1"/>
    <col min="2828" max="3072" width="9.140625" style="1"/>
    <col min="3073" max="3073" width="12.42578125" style="1" customWidth="1"/>
    <col min="3074" max="3074" width="14" style="1" customWidth="1"/>
    <col min="3075" max="3075" width="9" style="1" customWidth="1"/>
    <col min="3076" max="3076" width="9.140625" style="1"/>
    <col min="3077" max="3077" width="6.85546875" style="1" customWidth="1"/>
    <col min="3078" max="3078" width="9.140625" style="1"/>
    <col min="3079" max="3080" width="6.42578125" style="1" customWidth="1"/>
    <col min="3081" max="3081" width="13.85546875" style="1" customWidth="1"/>
    <col min="3082" max="3082" width="9.140625" style="1"/>
    <col min="3083" max="3083" width="11.5703125" style="1" customWidth="1"/>
    <col min="3084" max="3328" width="9.140625" style="1"/>
    <col min="3329" max="3329" width="12.42578125" style="1" customWidth="1"/>
    <col min="3330" max="3330" width="14" style="1" customWidth="1"/>
    <col min="3331" max="3331" width="9" style="1" customWidth="1"/>
    <col min="3332" max="3332" width="9.140625" style="1"/>
    <col min="3333" max="3333" width="6.85546875" style="1" customWidth="1"/>
    <col min="3334" max="3334" width="9.140625" style="1"/>
    <col min="3335" max="3336" width="6.42578125" style="1" customWidth="1"/>
    <col min="3337" max="3337" width="13.85546875" style="1" customWidth="1"/>
    <col min="3338" max="3338" width="9.140625" style="1"/>
    <col min="3339" max="3339" width="11.5703125" style="1" customWidth="1"/>
    <col min="3340" max="3584" width="9.140625" style="1"/>
    <col min="3585" max="3585" width="12.42578125" style="1" customWidth="1"/>
    <col min="3586" max="3586" width="14" style="1" customWidth="1"/>
    <col min="3587" max="3587" width="9" style="1" customWidth="1"/>
    <col min="3588" max="3588" width="9.140625" style="1"/>
    <col min="3589" max="3589" width="6.85546875" style="1" customWidth="1"/>
    <col min="3590" max="3590" width="9.140625" style="1"/>
    <col min="3591" max="3592" width="6.42578125" style="1" customWidth="1"/>
    <col min="3593" max="3593" width="13.85546875" style="1" customWidth="1"/>
    <col min="3594" max="3594" width="9.140625" style="1"/>
    <col min="3595" max="3595" width="11.5703125" style="1" customWidth="1"/>
    <col min="3596" max="3840" width="9.140625" style="1"/>
    <col min="3841" max="3841" width="12.42578125" style="1" customWidth="1"/>
    <col min="3842" max="3842" width="14" style="1" customWidth="1"/>
    <col min="3843" max="3843" width="9" style="1" customWidth="1"/>
    <col min="3844" max="3844" width="9.140625" style="1"/>
    <col min="3845" max="3845" width="6.85546875" style="1" customWidth="1"/>
    <col min="3846" max="3846" width="9.140625" style="1"/>
    <col min="3847" max="3848" width="6.42578125" style="1" customWidth="1"/>
    <col min="3849" max="3849" width="13.85546875" style="1" customWidth="1"/>
    <col min="3850" max="3850" width="9.140625" style="1"/>
    <col min="3851" max="3851" width="11.5703125" style="1" customWidth="1"/>
    <col min="3852" max="4096" width="9.140625" style="1"/>
    <col min="4097" max="4097" width="12.42578125" style="1" customWidth="1"/>
    <col min="4098" max="4098" width="14" style="1" customWidth="1"/>
    <col min="4099" max="4099" width="9" style="1" customWidth="1"/>
    <col min="4100" max="4100" width="9.140625" style="1"/>
    <col min="4101" max="4101" width="6.85546875" style="1" customWidth="1"/>
    <col min="4102" max="4102" width="9.140625" style="1"/>
    <col min="4103" max="4104" width="6.42578125" style="1" customWidth="1"/>
    <col min="4105" max="4105" width="13.85546875" style="1" customWidth="1"/>
    <col min="4106" max="4106" width="9.140625" style="1"/>
    <col min="4107" max="4107" width="11.5703125" style="1" customWidth="1"/>
    <col min="4108" max="4352" width="9.140625" style="1"/>
    <col min="4353" max="4353" width="12.42578125" style="1" customWidth="1"/>
    <col min="4354" max="4354" width="14" style="1" customWidth="1"/>
    <col min="4355" max="4355" width="9" style="1" customWidth="1"/>
    <col min="4356" max="4356" width="9.140625" style="1"/>
    <col min="4357" max="4357" width="6.85546875" style="1" customWidth="1"/>
    <col min="4358" max="4358" width="9.140625" style="1"/>
    <col min="4359" max="4360" width="6.42578125" style="1" customWidth="1"/>
    <col min="4361" max="4361" width="13.85546875" style="1" customWidth="1"/>
    <col min="4362" max="4362" width="9.140625" style="1"/>
    <col min="4363" max="4363" width="11.5703125" style="1" customWidth="1"/>
    <col min="4364" max="4608" width="9.140625" style="1"/>
    <col min="4609" max="4609" width="12.42578125" style="1" customWidth="1"/>
    <col min="4610" max="4610" width="14" style="1" customWidth="1"/>
    <col min="4611" max="4611" width="9" style="1" customWidth="1"/>
    <col min="4612" max="4612" width="9.140625" style="1"/>
    <col min="4613" max="4613" width="6.85546875" style="1" customWidth="1"/>
    <col min="4614" max="4614" width="9.140625" style="1"/>
    <col min="4615" max="4616" width="6.42578125" style="1" customWidth="1"/>
    <col min="4617" max="4617" width="13.85546875" style="1" customWidth="1"/>
    <col min="4618" max="4618" width="9.140625" style="1"/>
    <col min="4619" max="4619" width="11.5703125" style="1" customWidth="1"/>
    <col min="4620" max="4864" width="9.140625" style="1"/>
    <col min="4865" max="4865" width="12.42578125" style="1" customWidth="1"/>
    <col min="4866" max="4866" width="14" style="1" customWidth="1"/>
    <col min="4867" max="4867" width="9" style="1" customWidth="1"/>
    <col min="4868" max="4868" width="9.140625" style="1"/>
    <col min="4869" max="4869" width="6.85546875" style="1" customWidth="1"/>
    <col min="4870" max="4870" width="9.140625" style="1"/>
    <col min="4871" max="4872" width="6.42578125" style="1" customWidth="1"/>
    <col min="4873" max="4873" width="13.85546875" style="1" customWidth="1"/>
    <col min="4874" max="4874" width="9.140625" style="1"/>
    <col min="4875" max="4875" width="11.5703125" style="1" customWidth="1"/>
    <col min="4876" max="5120" width="9.140625" style="1"/>
    <col min="5121" max="5121" width="12.42578125" style="1" customWidth="1"/>
    <col min="5122" max="5122" width="14" style="1" customWidth="1"/>
    <col min="5123" max="5123" width="9" style="1" customWidth="1"/>
    <col min="5124" max="5124" width="9.140625" style="1"/>
    <col min="5125" max="5125" width="6.85546875" style="1" customWidth="1"/>
    <col min="5126" max="5126" width="9.140625" style="1"/>
    <col min="5127" max="5128" width="6.42578125" style="1" customWidth="1"/>
    <col min="5129" max="5129" width="13.85546875" style="1" customWidth="1"/>
    <col min="5130" max="5130" width="9.140625" style="1"/>
    <col min="5131" max="5131" width="11.5703125" style="1" customWidth="1"/>
    <col min="5132" max="5376" width="9.140625" style="1"/>
    <col min="5377" max="5377" width="12.42578125" style="1" customWidth="1"/>
    <col min="5378" max="5378" width="14" style="1" customWidth="1"/>
    <col min="5379" max="5379" width="9" style="1" customWidth="1"/>
    <col min="5380" max="5380" width="9.140625" style="1"/>
    <col min="5381" max="5381" width="6.85546875" style="1" customWidth="1"/>
    <col min="5382" max="5382" width="9.140625" style="1"/>
    <col min="5383" max="5384" width="6.42578125" style="1" customWidth="1"/>
    <col min="5385" max="5385" width="13.85546875" style="1" customWidth="1"/>
    <col min="5386" max="5386" width="9.140625" style="1"/>
    <col min="5387" max="5387" width="11.5703125" style="1" customWidth="1"/>
    <col min="5388" max="5632" width="9.140625" style="1"/>
    <col min="5633" max="5633" width="12.42578125" style="1" customWidth="1"/>
    <col min="5634" max="5634" width="14" style="1" customWidth="1"/>
    <col min="5635" max="5635" width="9" style="1" customWidth="1"/>
    <col min="5636" max="5636" width="9.140625" style="1"/>
    <col min="5637" max="5637" width="6.85546875" style="1" customWidth="1"/>
    <col min="5638" max="5638" width="9.140625" style="1"/>
    <col min="5639" max="5640" width="6.42578125" style="1" customWidth="1"/>
    <col min="5641" max="5641" width="13.85546875" style="1" customWidth="1"/>
    <col min="5642" max="5642" width="9.140625" style="1"/>
    <col min="5643" max="5643" width="11.5703125" style="1" customWidth="1"/>
    <col min="5644" max="5888" width="9.140625" style="1"/>
    <col min="5889" max="5889" width="12.42578125" style="1" customWidth="1"/>
    <col min="5890" max="5890" width="14" style="1" customWidth="1"/>
    <col min="5891" max="5891" width="9" style="1" customWidth="1"/>
    <col min="5892" max="5892" width="9.140625" style="1"/>
    <col min="5893" max="5893" width="6.85546875" style="1" customWidth="1"/>
    <col min="5894" max="5894" width="9.140625" style="1"/>
    <col min="5895" max="5896" width="6.42578125" style="1" customWidth="1"/>
    <col min="5897" max="5897" width="13.85546875" style="1" customWidth="1"/>
    <col min="5898" max="5898" width="9.140625" style="1"/>
    <col min="5899" max="5899" width="11.5703125" style="1" customWidth="1"/>
    <col min="5900" max="6144" width="9.140625" style="1"/>
    <col min="6145" max="6145" width="12.42578125" style="1" customWidth="1"/>
    <col min="6146" max="6146" width="14" style="1" customWidth="1"/>
    <col min="6147" max="6147" width="9" style="1" customWidth="1"/>
    <col min="6148" max="6148" width="9.140625" style="1"/>
    <col min="6149" max="6149" width="6.85546875" style="1" customWidth="1"/>
    <col min="6150" max="6150" width="9.140625" style="1"/>
    <col min="6151" max="6152" width="6.42578125" style="1" customWidth="1"/>
    <col min="6153" max="6153" width="13.85546875" style="1" customWidth="1"/>
    <col min="6154" max="6154" width="9.140625" style="1"/>
    <col min="6155" max="6155" width="11.5703125" style="1" customWidth="1"/>
    <col min="6156" max="6400" width="9.140625" style="1"/>
    <col min="6401" max="6401" width="12.42578125" style="1" customWidth="1"/>
    <col min="6402" max="6402" width="14" style="1" customWidth="1"/>
    <col min="6403" max="6403" width="9" style="1" customWidth="1"/>
    <col min="6404" max="6404" width="9.140625" style="1"/>
    <col min="6405" max="6405" width="6.85546875" style="1" customWidth="1"/>
    <col min="6406" max="6406" width="9.140625" style="1"/>
    <col min="6407" max="6408" width="6.42578125" style="1" customWidth="1"/>
    <col min="6409" max="6409" width="13.85546875" style="1" customWidth="1"/>
    <col min="6410" max="6410" width="9.140625" style="1"/>
    <col min="6411" max="6411" width="11.5703125" style="1" customWidth="1"/>
    <col min="6412" max="6656" width="9.140625" style="1"/>
    <col min="6657" max="6657" width="12.42578125" style="1" customWidth="1"/>
    <col min="6658" max="6658" width="14" style="1" customWidth="1"/>
    <col min="6659" max="6659" width="9" style="1" customWidth="1"/>
    <col min="6660" max="6660" width="9.140625" style="1"/>
    <col min="6661" max="6661" width="6.85546875" style="1" customWidth="1"/>
    <col min="6662" max="6662" width="9.140625" style="1"/>
    <col min="6663" max="6664" width="6.42578125" style="1" customWidth="1"/>
    <col min="6665" max="6665" width="13.85546875" style="1" customWidth="1"/>
    <col min="6666" max="6666" width="9.140625" style="1"/>
    <col min="6667" max="6667" width="11.5703125" style="1" customWidth="1"/>
    <col min="6668" max="6912" width="9.140625" style="1"/>
    <col min="6913" max="6913" width="12.42578125" style="1" customWidth="1"/>
    <col min="6914" max="6914" width="14" style="1" customWidth="1"/>
    <col min="6915" max="6915" width="9" style="1" customWidth="1"/>
    <col min="6916" max="6916" width="9.140625" style="1"/>
    <col min="6917" max="6917" width="6.85546875" style="1" customWidth="1"/>
    <col min="6918" max="6918" width="9.140625" style="1"/>
    <col min="6919" max="6920" width="6.42578125" style="1" customWidth="1"/>
    <col min="6921" max="6921" width="13.85546875" style="1" customWidth="1"/>
    <col min="6922" max="6922" width="9.140625" style="1"/>
    <col min="6923" max="6923" width="11.5703125" style="1" customWidth="1"/>
    <col min="6924" max="7168" width="9.140625" style="1"/>
    <col min="7169" max="7169" width="12.42578125" style="1" customWidth="1"/>
    <col min="7170" max="7170" width="14" style="1" customWidth="1"/>
    <col min="7171" max="7171" width="9" style="1" customWidth="1"/>
    <col min="7172" max="7172" width="9.140625" style="1"/>
    <col min="7173" max="7173" width="6.85546875" style="1" customWidth="1"/>
    <col min="7174" max="7174" width="9.140625" style="1"/>
    <col min="7175" max="7176" width="6.42578125" style="1" customWidth="1"/>
    <col min="7177" max="7177" width="13.85546875" style="1" customWidth="1"/>
    <col min="7178" max="7178" width="9.140625" style="1"/>
    <col min="7179" max="7179" width="11.5703125" style="1" customWidth="1"/>
    <col min="7180" max="7424" width="9.140625" style="1"/>
    <col min="7425" max="7425" width="12.42578125" style="1" customWidth="1"/>
    <col min="7426" max="7426" width="14" style="1" customWidth="1"/>
    <col min="7427" max="7427" width="9" style="1" customWidth="1"/>
    <col min="7428" max="7428" width="9.140625" style="1"/>
    <col min="7429" max="7429" width="6.85546875" style="1" customWidth="1"/>
    <col min="7430" max="7430" width="9.140625" style="1"/>
    <col min="7431" max="7432" width="6.42578125" style="1" customWidth="1"/>
    <col min="7433" max="7433" width="13.85546875" style="1" customWidth="1"/>
    <col min="7434" max="7434" width="9.140625" style="1"/>
    <col min="7435" max="7435" width="11.5703125" style="1" customWidth="1"/>
    <col min="7436" max="7680" width="9.140625" style="1"/>
    <col min="7681" max="7681" width="12.42578125" style="1" customWidth="1"/>
    <col min="7682" max="7682" width="14" style="1" customWidth="1"/>
    <col min="7683" max="7683" width="9" style="1" customWidth="1"/>
    <col min="7684" max="7684" width="9.140625" style="1"/>
    <col min="7685" max="7685" width="6.85546875" style="1" customWidth="1"/>
    <col min="7686" max="7686" width="9.140625" style="1"/>
    <col min="7687" max="7688" width="6.42578125" style="1" customWidth="1"/>
    <col min="7689" max="7689" width="13.85546875" style="1" customWidth="1"/>
    <col min="7690" max="7690" width="9.140625" style="1"/>
    <col min="7691" max="7691" width="11.5703125" style="1" customWidth="1"/>
    <col min="7692" max="7936" width="9.140625" style="1"/>
    <col min="7937" max="7937" width="12.42578125" style="1" customWidth="1"/>
    <col min="7938" max="7938" width="14" style="1" customWidth="1"/>
    <col min="7939" max="7939" width="9" style="1" customWidth="1"/>
    <col min="7940" max="7940" width="9.140625" style="1"/>
    <col min="7941" max="7941" width="6.85546875" style="1" customWidth="1"/>
    <col min="7942" max="7942" width="9.140625" style="1"/>
    <col min="7943" max="7944" width="6.42578125" style="1" customWidth="1"/>
    <col min="7945" max="7945" width="13.85546875" style="1" customWidth="1"/>
    <col min="7946" max="7946" width="9.140625" style="1"/>
    <col min="7947" max="7947" width="11.5703125" style="1" customWidth="1"/>
    <col min="7948" max="8192" width="9.140625" style="1"/>
    <col min="8193" max="8193" width="12.42578125" style="1" customWidth="1"/>
    <col min="8194" max="8194" width="14" style="1" customWidth="1"/>
    <col min="8195" max="8195" width="9" style="1" customWidth="1"/>
    <col min="8196" max="8196" width="9.140625" style="1"/>
    <col min="8197" max="8197" width="6.85546875" style="1" customWidth="1"/>
    <col min="8198" max="8198" width="9.140625" style="1"/>
    <col min="8199" max="8200" width="6.42578125" style="1" customWidth="1"/>
    <col min="8201" max="8201" width="13.85546875" style="1" customWidth="1"/>
    <col min="8202" max="8202" width="9.140625" style="1"/>
    <col min="8203" max="8203" width="11.5703125" style="1" customWidth="1"/>
    <col min="8204" max="8448" width="9.140625" style="1"/>
    <col min="8449" max="8449" width="12.42578125" style="1" customWidth="1"/>
    <col min="8450" max="8450" width="14" style="1" customWidth="1"/>
    <col min="8451" max="8451" width="9" style="1" customWidth="1"/>
    <col min="8452" max="8452" width="9.140625" style="1"/>
    <col min="8453" max="8453" width="6.85546875" style="1" customWidth="1"/>
    <col min="8454" max="8454" width="9.140625" style="1"/>
    <col min="8455" max="8456" width="6.42578125" style="1" customWidth="1"/>
    <col min="8457" max="8457" width="13.85546875" style="1" customWidth="1"/>
    <col min="8458" max="8458" width="9.140625" style="1"/>
    <col min="8459" max="8459" width="11.5703125" style="1" customWidth="1"/>
    <col min="8460" max="8704" width="9.140625" style="1"/>
    <col min="8705" max="8705" width="12.42578125" style="1" customWidth="1"/>
    <col min="8706" max="8706" width="14" style="1" customWidth="1"/>
    <col min="8707" max="8707" width="9" style="1" customWidth="1"/>
    <col min="8708" max="8708" width="9.140625" style="1"/>
    <col min="8709" max="8709" width="6.85546875" style="1" customWidth="1"/>
    <col min="8710" max="8710" width="9.140625" style="1"/>
    <col min="8711" max="8712" width="6.42578125" style="1" customWidth="1"/>
    <col min="8713" max="8713" width="13.85546875" style="1" customWidth="1"/>
    <col min="8714" max="8714" width="9.140625" style="1"/>
    <col min="8715" max="8715" width="11.5703125" style="1" customWidth="1"/>
    <col min="8716" max="8960" width="9.140625" style="1"/>
    <col min="8961" max="8961" width="12.42578125" style="1" customWidth="1"/>
    <col min="8962" max="8962" width="14" style="1" customWidth="1"/>
    <col min="8963" max="8963" width="9" style="1" customWidth="1"/>
    <col min="8964" max="8964" width="9.140625" style="1"/>
    <col min="8965" max="8965" width="6.85546875" style="1" customWidth="1"/>
    <col min="8966" max="8966" width="9.140625" style="1"/>
    <col min="8967" max="8968" width="6.42578125" style="1" customWidth="1"/>
    <col min="8969" max="8969" width="13.85546875" style="1" customWidth="1"/>
    <col min="8970" max="8970" width="9.140625" style="1"/>
    <col min="8971" max="8971" width="11.5703125" style="1" customWidth="1"/>
    <col min="8972" max="9216" width="9.140625" style="1"/>
    <col min="9217" max="9217" width="12.42578125" style="1" customWidth="1"/>
    <col min="9218" max="9218" width="14" style="1" customWidth="1"/>
    <col min="9219" max="9219" width="9" style="1" customWidth="1"/>
    <col min="9220" max="9220" width="9.140625" style="1"/>
    <col min="9221" max="9221" width="6.85546875" style="1" customWidth="1"/>
    <col min="9222" max="9222" width="9.140625" style="1"/>
    <col min="9223" max="9224" width="6.42578125" style="1" customWidth="1"/>
    <col min="9225" max="9225" width="13.85546875" style="1" customWidth="1"/>
    <col min="9226" max="9226" width="9.140625" style="1"/>
    <col min="9227" max="9227" width="11.5703125" style="1" customWidth="1"/>
    <col min="9228" max="9472" width="9.140625" style="1"/>
    <col min="9473" max="9473" width="12.42578125" style="1" customWidth="1"/>
    <col min="9474" max="9474" width="14" style="1" customWidth="1"/>
    <col min="9475" max="9475" width="9" style="1" customWidth="1"/>
    <col min="9476" max="9476" width="9.140625" style="1"/>
    <col min="9477" max="9477" width="6.85546875" style="1" customWidth="1"/>
    <col min="9478" max="9478" width="9.140625" style="1"/>
    <col min="9479" max="9480" width="6.42578125" style="1" customWidth="1"/>
    <col min="9481" max="9481" width="13.85546875" style="1" customWidth="1"/>
    <col min="9482" max="9482" width="9.140625" style="1"/>
    <col min="9483" max="9483" width="11.5703125" style="1" customWidth="1"/>
    <col min="9484" max="9728" width="9.140625" style="1"/>
    <col min="9729" max="9729" width="12.42578125" style="1" customWidth="1"/>
    <col min="9730" max="9730" width="14" style="1" customWidth="1"/>
    <col min="9731" max="9731" width="9" style="1" customWidth="1"/>
    <col min="9732" max="9732" width="9.140625" style="1"/>
    <col min="9733" max="9733" width="6.85546875" style="1" customWidth="1"/>
    <col min="9734" max="9734" width="9.140625" style="1"/>
    <col min="9735" max="9736" width="6.42578125" style="1" customWidth="1"/>
    <col min="9737" max="9737" width="13.85546875" style="1" customWidth="1"/>
    <col min="9738" max="9738" width="9.140625" style="1"/>
    <col min="9739" max="9739" width="11.5703125" style="1" customWidth="1"/>
    <col min="9740" max="9984" width="9.140625" style="1"/>
    <col min="9985" max="9985" width="12.42578125" style="1" customWidth="1"/>
    <col min="9986" max="9986" width="14" style="1" customWidth="1"/>
    <col min="9987" max="9987" width="9" style="1" customWidth="1"/>
    <col min="9988" max="9988" width="9.140625" style="1"/>
    <col min="9989" max="9989" width="6.85546875" style="1" customWidth="1"/>
    <col min="9990" max="9990" width="9.140625" style="1"/>
    <col min="9991" max="9992" width="6.42578125" style="1" customWidth="1"/>
    <col min="9993" max="9993" width="13.85546875" style="1" customWidth="1"/>
    <col min="9994" max="9994" width="9.140625" style="1"/>
    <col min="9995" max="9995" width="11.5703125" style="1" customWidth="1"/>
    <col min="9996" max="10240" width="9.140625" style="1"/>
    <col min="10241" max="10241" width="12.42578125" style="1" customWidth="1"/>
    <col min="10242" max="10242" width="14" style="1" customWidth="1"/>
    <col min="10243" max="10243" width="9" style="1" customWidth="1"/>
    <col min="10244" max="10244" width="9.140625" style="1"/>
    <col min="10245" max="10245" width="6.85546875" style="1" customWidth="1"/>
    <col min="10246" max="10246" width="9.140625" style="1"/>
    <col min="10247" max="10248" width="6.42578125" style="1" customWidth="1"/>
    <col min="10249" max="10249" width="13.85546875" style="1" customWidth="1"/>
    <col min="10250" max="10250" width="9.140625" style="1"/>
    <col min="10251" max="10251" width="11.5703125" style="1" customWidth="1"/>
    <col min="10252" max="10496" width="9.140625" style="1"/>
    <col min="10497" max="10497" width="12.42578125" style="1" customWidth="1"/>
    <col min="10498" max="10498" width="14" style="1" customWidth="1"/>
    <col min="10499" max="10499" width="9" style="1" customWidth="1"/>
    <col min="10500" max="10500" width="9.140625" style="1"/>
    <col min="10501" max="10501" width="6.85546875" style="1" customWidth="1"/>
    <col min="10502" max="10502" width="9.140625" style="1"/>
    <col min="10503" max="10504" width="6.42578125" style="1" customWidth="1"/>
    <col min="10505" max="10505" width="13.85546875" style="1" customWidth="1"/>
    <col min="10506" max="10506" width="9.140625" style="1"/>
    <col min="10507" max="10507" width="11.5703125" style="1" customWidth="1"/>
    <col min="10508" max="10752" width="9.140625" style="1"/>
    <col min="10753" max="10753" width="12.42578125" style="1" customWidth="1"/>
    <col min="10754" max="10754" width="14" style="1" customWidth="1"/>
    <col min="10755" max="10755" width="9" style="1" customWidth="1"/>
    <col min="10756" max="10756" width="9.140625" style="1"/>
    <col min="10757" max="10757" width="6.85546875" style="1" customWidth="1"/>
    <col min="10758" max="10758" width="9.140625" style="1"/>
    <col min="10759" max="10760" width="6.42578125" style="1" customWidth="1"/>
    <col min="10761" max="10761" width="13.85546875" style="1" customWidth="1"/>
    <col min="10762" max="10762" width="9.140625" style="1"/>
    <col min="10763" max="10763" width="11.5703125" style="1" customWidth="1"/>
    <col min="10764" max="11008" width="9.140625" style="1"/>
    <col min="11009" max="11009" width="12.42578125" style="1" customWidth="1"/>
    <col min="11010" max="11010" width="14" style="1" customWidth="1"/>
    <col min="11011" max="11011" width="9" style="1" customWidth="1"/>
    <col min="11012" max="11012" width="9.140625" style="1"/>
    <col min="11013" max="11013" width="6.85546875" style="1" customWidth="1"/>
    <col min="11014" max="11014" width="9.140625" style="1"/>
    <col min="11015" max="11016" width="6.42578125" style="1" customWidth="1"/>
    <col min="11017" max="11017" width="13.85546875" style="1" customWidth="1"/>
    <col min="11018" max="11018" width="9.140625" style="1"/>
    <col min="11019" max="11019" width="11.5703125" style="1" customWidth="1"/>
    <col min="11020" max="11264" width="9.140625" style="1"/>
    <col min="11265" max="11265" width="12.42578125" style="1" customWidth="1"/>
    <col min="11266" max="11266" width="14" style="1" customWidth="1"/>
    <col min="11267" max="11267" width="9" style="1" customWidth="1"/>
    <col min="11268" max="11268" width="9.140625" style="1"/>
    <col min="11269" max="11269" width="6.85546875" style="1" customWidth="1"/>
    <col min="11270" max="11270" width="9.140625" style="1"/>
    <col min="11271" max="11272" width="6.42578125" style="1" customWidth="1"/>
    <col min="11273" max="11273" width="13.85546875" style="1" customWidth="1"/>
    <col min="11274" max="11274" width="9.140625" style="1"/>
    <col min="11275" max="11275" width="11.5703125" style="1" customWidth="1"/>
    <col min="11276" max="11520" width="9.140625" style="1"/>
    <col min="11521" max="11521" width="12.42578125" style="1" customWidth="1"/>
    <col min="11522" max="11522" width="14" style="1" customWidth="1"/>
    <col min="11523" max="11523" width="9" style="1" customWidth="1"/>
    <col min="11524" max="11524" width="9.140625" style="1"/>
    <col min="11525" max="11525" width="6.85546875" style="1" customWidth="1"/>
    <col min="11526" max="11526" width="9.140625" style="1"/>
    <col min="11527" max="11528" width="6.42578125" style="1" customWidth="1"/>
    <col min="11529" max="11529" width="13.85546875" style="1" customWidth="1"/>
    <col min="11530" max="11530" width="9.140625" style="1"/>
    <col min="11531" max="11531" width="11.5703125" style="1" customWidth="1"/>
    <col min="11532" max="11776" width="9.140625" style="1"/>
    <col min="11777" max="11777" width="12.42578125" style="1" customWidth="1"/>
    <col min="11778" max="11778" width="14" style="1" customWidth="1"/>
    <col min="11779" max="11779" width="9" style="1" customWidth="1"/>
    <col min="11780" max="11780" width="9.140625" style="1"/>
    <col min="11781" max="11781" width="6.85546875" style="1" customWidth="1"/>
    <col min="11782" max="11782" width="9.140625" style="1"/>
    <col min="11783" max="11784" width="6.42578125" style="1" customWidth="1"/>
    <col min="11785" max="11785" width="13.85546875" style="1" customWidth="1"/>
    <col min="11786" max="11786" width="9.140625" style="1"/>
    <col min="11787" max="11787" width="11.5703125" style="1" customWidth="1"/>
    <col min="11788" max="12032" width="9.140625" style="1"/>
    <col min="12033" max="12033" width="12.42578125" style="1" customWidth="1"/>
    <col min="12034" max="12034" width="14" style="1" customWidth="1"/>
    <col min="12035" max="12035" width="9" style="1" customWidth="1"/>
    <col min="12036" max="12036" width="9.140625" style="1"/>
    <col min="12037" max="12037" width="6.85546875" style="1" customWidth="1"/>
    <col min="12038" max="12038" width="9.140625" style="1"/>
    <col min="12039" max="12040" width="6.42578125" style="1" customWidth="1"/>
    <col min="12041" max="12041" width="13.85546875" style="1" customWidth="1"/>
    <col min="12042" max="12042" width="9.140625" style="1"/>
    <col min="12043" max="12043" width="11.5703125" style="1" customWidth="1"/>
    <col min="12044" max="12288" width="9.140625" style="1"/>
    <col min="12289" max="12289" width="12.42578125" style="1" customWidth="1"/>
    <col min="12290" max="12290" width="14" style="1" customWidth="1"/>
    <col min="12291" max="12291" width="9" style="1" customWidth="1"/>
    <col min="12292" max="12292" width="9.140625" style="1"/>
    <col min="12293" max="12293" width="6.85546875" style="1" customWidth="1"/>
    <col min="12294" max="12294" width="9.140625" style="1"/>
    <col min="12295" max="12296" width="6.42578125" style="1" customWidth="1"/>
    <col min="12297" max="12297" width="13.85546875" style="1" customWidth="1"/>
    <col min="12298" max="12298" width="9.140625" style="1"/>
    <col min="12299" max="12299" width="11.5703125" style="1" customWidth="1"/>
    <col min="12300" max="12544" width="9.140625" style="1"/>
    <col min="12545" max="12545" width="12.42578125" style="1" customWidth="1"/>
    <col min="12546" max="12546" width="14" style="1" customWidth="1"/>
    <col min="12547" max="12547" width="9" style="1" customWidth="1"/>
    <col min="12548" max="12548" width="9.140625" style="1"/>
    <col min="12549" max="12549" width="6.85546875" style="1" customWidth="1"/>
    <col min="12550" max="12550" width="9.140625" style="1"/>
    <col min="12551" max="12552" width="6.42578125" style="1" customWidth="1"/>
    <col min="12553" max="12553" width="13.85546875" style="1" customWidth="1"/>
    <col min="12554" max="12554" width="9.140625" style="1"/>
    <col min="12555" max="12555" width="11.5703125" style="1" customWidth="1"/>
    <col min="12556" max="12800" width="9.140625" style="1"/>
    <col min="12801" max="12801" width="12.42578125" style="1" customWidth="1"/>
    <col min="12802" max="12802" width="14" style="1" customWidth="1"/>
    <col min="12803" max="12803" width="9" style="1" customWidth="1"/>
    <col min="12804" max="12804" width="9.140625" style="1"/>
    <col min="12805" max="12805" width="6.85546875" style="1" customWidth="1"/>
    <col min="12806" max="12806" width="9.140625" style="1"/>
    <col min="12807" max="12808" width="6.42578125" style="1" customWidth="1"/>
    <col min="12809" max="12809" width="13.85546875" style="1" customWidth="1"/>
    <col min="12810" max="12810" width="9.140625" style="1"/>
    <col min="12811" max="12811" width="11.5703125" style="1" customWidth="1"/>
    <col min="12812" max="13056" width="9.140625" style="1"/>
    <col min="13057" max="13057" width="12.42578125" style="1" customWidth="1"/>
    <col min="13058" max="13058" width="14" style="1" customWidth="1"/>
    <col min="13059" max="13059" width="9" style="1" customWidth="1"/>
    <col min="13060" max="13060" width="9.140625" style="1"/>
    <col min="13061" max="13061" width="6.85546875" style="1" customWidth="1"/>
    <col min="13062" max="13062" width="9.140625" style="1"/>
    <col min="13063" max="13064" width="6.42578125" style="1" customWidth="1"/>
    <col min="13065" max="13065" width="13.85546875" style="1" customWidth="1"/>
    <col min="13066" max="13066" width="9.140625" style="1"/>
    <col min="13067" max="13067" width="11.5703125" style="1" customWidth="1"/>
    <col min="13068" max="13312" width="9.140625" style="1"/>
    <col min="13313" max="13313" width="12.42578125" style="1" customWidth="1"/>
    <col min="13314" max="13314" width="14" style="1" customWidth="1"/>
    <col min="13315" max="13315" width="9" style="1" customWidth="1"/>
    <col min="13316" max="13316" width="9.140625" style="1"/>
    <col min="13317" max="13317" width="6.85546875" style="1" customWidth="1"/>
    <col min="13318" max="13318" width="9.140625" style="1"/>
    <col min="13319" max="13320" width="6.42578125" style="1" customWidth="1"/>
    <col min="13321" max="13321" width="13.85546875" style="1" customWidth="1"/>
    <col min="13322" max="13322" width="9.140625" style="1"/>
    <col min="13323" max="13323" width="11.5703125" style="1" customWidth="1"/>
    <col min="13324" max="13568" width="9.140625" style="1"/>
    <col min="13569" max="13569" width="12.42578125" style="1" customWidth="1"/>
    <col min="13570" max="13570" width="14" style="1" customWidth="1"/>
    <col min="13571" max="13571" width="9" style="1" customWidth="1"/>
    <col min="13572" max="13572" width="9.140625" style="1"/>
    <col min="13573" max="13573" width="6.85546875" style="1" customWidth="1"/>
    <col min="13574" max="13574" width="9.140625" style="1"/>
    <col min="13575" max="13576" width="6.42578125" style="1" customWidth="1"/>
    <col min="13577" max="13577" width="13.85546875" style="1" customWidth="1"/>
    <col min="13578" max="13578" width="9.140625" style="1"/>
    <col min="13579" max="13579" width="11.5703125" style="1" customWidth="1"/>
    <col min="13580" max="13824" width="9.140625" style="1"/>
    <col min="13825" max="13825" width="12.42578125" style="1" customWidth="1"/>
    <col min="13826" max="13826" width="14" style="1" customWidth="1"/>
    <col min="13827" max="13827" width="9" style="1" customWidth="1"/>
    <col min="13828" max="13828" width="9.140625" style="1"/>
    <col min="13829" max="13829" width="6.85546875" style="1" customWidth="1"/>
    <col min="13830" max="13830" width="9.140625" style="1"/>
    <col min="13831" max="13832" width="6.42578125" style="1" customWidth="1"/>
    <col min="13833" max="13833" width="13.85546875" style="1" customWidth="1"/>
    <col min="13834" max="13834" width="9.140625" style="1"/>
    <col min="13835" max="13835" width="11.5703125" style="1" customWidth="1"/>
    <col min="13836" max="14080" width="9.140625" style="1"/>
    <col min="14081" max="14081" width="12.42578125" style="1" customWidth="1"/>
    <col min="14082" max="14082" width="14" style="1" customWidth="1"/>
    <col min="14083" max="14083" width="9" style="1" customWidth="1"/>
    <col min="14084" max="14084" width="9.140625" style="1"/>
    <col min="14085" max="14085" width="6.85546875" style="1" customWidth="1"/>
    <col min="14086" max="14086" width="9.140625" style="1"/>
    <col min="14087" max="14088" width="6.42578125" style="1" customWidth="1"/>
    <col min="14089" max="14089" width="13.85546875" style="1" customWidth="1"/>
    <col min="14090" max="14090" width="9.140625" style="1"/>
    <col min="14091" max="14091" width="11.5703125" style="1" customWidth="1"/>
    <col min="14092" max="14336" width="9.140625" style="1"/>
    <col min="14337" max="14337" width="12.42578125" style="1" customWidth="1"/>
    <col min="14338" max="14338" width="14" style="1" customWidth="1"/>
    <col min="14339" max="14339" width="9" style="1" customWidth="1"/>
    <col min="14340" max="14340" width="9.140625" style="1"/>
    <col min="14341" max="14341" width="6.85546875" style="1" customWidth="1"/>
    <col min="14342" max="14342" width="9.140625" style="1"/>
    <col min="14343" max="14344" width="6.42578125" style="1" customWidth="1"/>
    <col min="14345" max="14345" width="13.85546875" style="1" customWidth="1"/>
    <col min="14346" max="14346" width="9.140625" style="1"/>
    <col min="14347" max="14347" width="11.5703125" style="1" customWidth="1"/>
    <col min="14348" max="14592" width="9.140625" style="1"/>
    <col min="14593" max="14593" width="12.42578125" style="1" customWidth="1"/>
    <col min="14594" max="14594" width="14" style="1" customWidth="1"/>
    <col min="14595" max="14595" width="9" style="1" customWidth="1"/>
    <col min="14596" max="14596" width="9.140625" style="1"/>
    <col min="14597" max="14597" width="6.85546875" style="1" customWidth="1"/>
    <col min="14598" max="14598" width="9.140625" style="1"/>
    <col min="14599" max="14600" width="6.42578125" style="1" customWidth="1"/>
    <col min="14601" max="14601" width="13.85546875" style="1" customWidth="1"/>
    <col min="14602" max="14602" width="9.140625" style="1"/>
    <col min="14603" max="14603" width="11.5703125" style="1" customWidth="1"/>
    <col min="14604" max="14848" width="9.140625" style="1"/>
    <col min="14849" max="14849" width="12.42578125" style="1" customWidth="1"/>
    <col min="14850" max="14850" width="14" style="1" customWidth="1"/>
    <col min="14851" max="14851" width="9" style="1" customWidth="1"/>
    <col min="14852" max="14852" width="9.140625" style="1"/>
    <col min="14853" max="14853" width="6.85546875" style="1" customWidth="1"/>
    <col min="14854" max="14854" width="9.140625" style="1"/>
    <col min="14855" max="14856" width="6.42578125" style="1" customWidth="1"/>
    <col min="14857" max="14857" width="13.85546875" style="1" customWidth="1"/>
    <col min="14858" max="14858" width="9.140625" style="1"/>
    <col min="14859" max="14859" width="11.5703125" style="1" customWidth="1"/>
    <col min="14860" max="15104" width="9.140625" style="1"/>
    <col min="15105" max="15105" width="12.42578125" style="1" customWidth="1"/>
    <col min="15106" max="15106" width="14" style="1" customWidth="1"/>
    <col min="15107" max="15107" width="9" style="1" customWidth="1"/>
    <col min="15108" max="15108" width="9.140625" style="1"/>
    <col min="15109" max="15109" width="6.85546875" style="1" customWidth="1"/>
    <col min="15110" max="15110" width="9.140625" style="1"/>
    <col min="15111" max="15112" width="6.42578125" style="1" customWidth="1"/>
    <col min="15113" max="15113" width="13.85546875" style="1" customWidth="1"/>
    <col min="15114" max="15114" width="9.140625" style="1"/>
    <col min="15115" max="15115" width="11.5703125" style="1" customWidth="1"/>
    <col min="15116" max="15360" width="9.140625" style="1"/>
    <col min="15361" max="15361" width="12.42578125" style="1" customWidth="1"/>
    <col min="15362" max="15362" width="14" style="1" customWidth="1"/>
    <col min="15363" max="15363" width="9" style="1" customWidth="1"/>
    <col min="15364" max="15364" width="9.140625" style="1"/>
    <col min="15365" max="15365" width="6.85546875" style="1" customWidth="1"/>
    <col min="15366" max="15366" width="9.140625" style="1"/>
    <col min="15367" max="15368" width="6.42578125" style="1" customWidth="1"/>
    <col min="15369" max="15369" width="13.85546875" style="1" customWidth="1"/>
    <col min="15370" max="15370" width="9.140625" style="1"/>
    <col min="15371" max="15371" width="11.5703125" style="1" customWidth="1"/>
    <col min="15372" max="15616" width="9.140625" style="1"/>
    <col min="15617" max="15617" width="12.42578125" style="1" customWidth="1"/>
    <col min="15618" max="15618" width="14" style="1" customWidth="1"/>
    <col min="15619" max="15619" width="9" style="1" customWidth="1"/>
    <col min="15620" max="15620" width="9.140625" style="1"/>
    <col min="15621" max="15621" width="6.85546875" style="1" customWidth="1"/>
    <col min="15622" max="15622" width="9.140625" style="1"/>
    <col min="15623" max="15624" width="6.42578125" style="1" customWidth="1"/>
    <col min="15625" max="15625" width="13.85546875" style="1" customWidth="1"/>
    <col min="15626" max="15626" width="9.140625" style="1"/>
    <col min="15627" max="15627" width="11.5703125" style="1" customWidth="1"/>
    <col min="15628" max="15872" width="9.140625" style="1"/>
    <col min="15873" max="15873" width="12.42578125" style="1" customWidth="1"/>
    <col min="15874" max="15874" width="14" style="1" customWidth="1"/>
    <col min="15875" max="15875" width="9" style="1" customWidth="1"/>
    <col min="15876" max="15876" width="9.140625" style="1"/>
    <col min="15877" max="15877" width="6.85546875" style="1" customWidth="1"/>
    <col min="15878" max="15878" width="9.140625" style="1"/>
    <col min="15879" max="15880" width="6.42578125" style="1" customWidth="1"/>
    <col min="15881" max="15881" width="13.85546875" style="1" customWidth="1"/>
    <col min="15882" max="15882" width="9.140625" style="1"/>
    <col min="15883" max="15883" width="11.5703125" style="1" customWidth="1"/>
    <col min="15884" max="16128" width="9.140625" style="1"/>
    <col min="16129" max="16129" width="12.42578125" style="1" customWidth="1"/>
    <col min="16130" max="16130" width="14" style="1" customWidth="1"/>
    <col min="16131" max="16131" width="9" style="1" customWidth="1"/>
    <col min="16132" max="16132" width="9.140625" style="1"/>
    <col min="16133" max="16133" width="6.85546875" style="1" customWidth="1"/>
    <col min="16134" max="16134" width="9.140625" style="1"/>
    <col min="16135" max="16136" width="6.42578125" style="1" customWidth="1"/>
    <col min="16137" max="16137" width="13.85546875" style="1" customWidth="1"/>
    <col min="16138" max="16138" width="9.140625" style="1"/>
    <col min="16139" max="16139" width="11.5703125" style="1" customWidth="1"/>
    <col min="16140" max="16384" width="9.140625" style="1"/>
  </cols>
  <sheetData>
    <row r="1" spans="1:11">
      <c r="A1" s="3" t="s">
        <v>31</v>
      </c>
      <c r="B1" s="48" t="str">
        <f>'1. stran'!B6</f>
        <v>MESTNA OBČINA NOVA GORICA</v>
      </c>
      <c r="C1" s="19"/>
      <c r="D1" s="19"/>
      <c r="E1" s="19"/>
      <c r="F1" s="19"/>
      <c r="G1" s="19"/>
      <c r="H1" s="19"/>
      <c r="I1" s="49"/>
    </row>
    <row r="2" spans="1:11">
      <c r="A2" s="6"/>
      <c r="B2" s="24" t="str">
        <f>'1. stran'!B7</f>
        <v>Trg Edvarda Kardelja 1</v>
      </c>
      <c r="I2" s="50"/>
    </row>
    <row r="3" spans="1:11">
      <c r="A3" s="9"/>
      <c r="B3" s="51" t="str">
        <f>'1. stran'!B8</f>
        <v>5000 Nova Gorica</v>
      </c>
      <c r="C3" s="17"/>
      <c r="D3" s="17"/>
      <c r="E3" s="17"/>
      <c r="F3" s="17"/>
      <c r="G3" s="17"/>
      <c r="H3" s="17"/>
      <c r="I3" s="52"/>
    </row>
    <row r="4" spans="1:11">
      <c r="B4" s="24"/>
    </row>
    <row r="5" spans="1:11">
      <c r="A5" s="15" t="s">
        <v>1</v>
      </c>
      <c r="B5" s="29" t="s">
        <v>461</v>
      </c>
      <c r="C5" s="27"/>
      <c r="D5" s="27"/>
      <c r="E5" s="27"/>
      <c r="F5" s="27"/>
      <c r="G5" s="27"/>
      <c r="H5" s="27"/>
      <c r="I5" s="54"/>
    </row>
    <row r="6" spans="1:11">
      <c r="B6" s="24"/>
    </row>
    <row r="7" spans="1:11">
      <c r="A7" s="15" t="s">
        <v>2</v>
      </c>
      <c r="B7" s="29" t="str">
        <f>'1. stran'!B14:E14</f>
        <v>ENERGETSKA SANACIJA, REKONSTRUKCIJA</v>
      </c>
      <c r="C7" s="27"/>
      <c r="D7" s="27"/>
      <c r="E7" s="27"/>
      <c r="F7" s="27"/>
      <c r="G7" s="27"/>
      <c r="H7" s="27"/>
      <c r="I7" s="54"/>
    </row>
    <row r="8" spans="1:11" ht="15" customHeight="1"/>
    <row r="9" spans="1:11" ht="11.25" customHeight="1"/>
    <row r="10" spans="1:11" ht="20.25">
      <c r="B10" s="55" t="s">
        <v>32</v>
      </c>
      <c r="C10" s="56"/>
      <c r="D10" s="56"/>
      <c r="E10" s="56"/>
      <c r="F10" s="56"/>
      <c r="G10" s="56"/>
      <c r="H10" s="56"/>
      <c r="I10" s="57"/>
    </row>
    <row r="12" spans="1:11">
      <c r="A12" s="58" t="s">
        <v>33</v>
      </c>
      <c r="B12" s="59" t="s">
        <v>34</v>
      </c>
      <c r="C12" s="56"/>
      <c r="D12" s="56"/>
      <c r="E12" s="56"/>
      <c r="F12" s="56"/>
      <c r="G12" s="56"/>
      <c r="H12" s="56"/>
      <c r="I12" s="57"/>
    </row>
    <row r="13" spans="1:11" ht="4.5" customHeight="1">
      <c r="A13" s="58"/>
      <c r="B13" s="24"/>
    </row>
    <row r="14" spans="1:11" ht="16.5" customHeight="1">
      <c r="A14" s="71" t="s">
        <v>1384</v>
      </c>
      <c r="B14" s="1" t="s">
        <v>440</v>
      </c>
      <c r="I14" s="53">
        <f>'A|Pripravljalna dela'!I14</f>
        <v>0</v>
      </c>
    </row>
    <row r="15" spans="1:11" ht="16.5" customHeight="1">
      <c r="A15" s="71" t="s">
        <v>2472</v>
      </c>
      <c r="B15" s="1" t="s">
        <v>2474</v>
      </c>
      <c r="I15" s="53">
        <f>'A|Pripravljalna dela'!I13</f>
        <v>0</v>
      </c>
      <c r="K15" s="53"/>
    </row>
    <row r="16" spans="1:11">
      <c r="A16" s="71" t="s">
        <v>35</v>
      </c>
      <c r="B16" s="1" t="str">
        <f>'A|Rušitvena d.'!B1</f>
        <v>RUŠITVENA DELA</v>
      </c>
      <c r="I16" s="53">
        <f>'A|Rušitvena d.'!I13</f>
        <v>0</v>
      </c>
    </row>
    <row r="17" spans="1:9">
      <c r="A17" s="71" t="s">
        <v>2473</v>
      </c>
      <c r="B17" s="1" t="s">
        <v>2475</v>
      </c>
      <c r="I17" s="53">
        <f>'A|Rušitvena d.'!I12</f>
        <v>0</v>
      </c>
    </row>
    <row r="18" spans="1:9">
      <c r="A18" s="71" t="s">
        <v>36</v>
      </c>
      <c r="B18" s="1" t="str">
        <f>'A|Zemeljska d.'!B1</f>
        <v>ZEMELJSKA DELA</v>
      </c>
      <c r="I18" s="53">
        <f>'A|Zemeljska d.'!F52</f>
        <v>0</v>
      </c>
    </row>
    <row r="19" spans="1:9">
      <c r="A19" s="71" t="s">
        <v>37</v>
      </c>
      <c r="B19" s="1" t="str">
        <f>'A|Betonska d.'!B1</f>
        <v>BETONSKA DELA</v>
      </c>
      <c r="I19" s="53">
        <f>'A|Betonska d.'!I13</f>
        <v>0</v>
      </c>
    </row>
    <row r="20" spans="1:9">
      <c r="A20" s="71" t="s">
        <v>2476</v>
      </c>
      <c r="B20" s="1" t="s">
        <v>2477</v>
      </c>
      <c r="I20" s="53">
        <f>'A|Betonska d.'!I12</f>
        <v>0</v>
      </c>
    </row>
    <row r="21" spans="1:9">
      <c r="A21" s="71" t="s">
        <v>38</v>
      </c>
      <c r="B21" s="1" t="str">
        <f>'A|Opaž-tesarska d.'!B1</f>
        <v>TESARSKA DELA - OPAŽ</v>
      </c>
      <c r="I21" s="53">
        <f>'A|Opaž-tesarska d.'!I13</f>
        <v>0</v>
      </c>
    </row>
    <row r="22" spans="1:9">
      <c r="A22" s="71" t="s">
        <v>2478</v>
      </c>
      <c r="B22" s="1" t="s">
        <v>2479</v>
      </c>
      <c r="I22" s="53">
        <f>'A|Opaž-tesarska d.'!I12</f>
        <v>0</v>
      </c>
    </row>
    <row r="23" spans="1:9">
      <c r="A23" s="71" t="s">
        <v>39</v>
      </c>
      <c r="B23" s="1" t="str">
        <f>'A|Zidarska d.'!B1</f>
        <v>ZIDARSKA DELA</v>
      </c>
      <c r="I23" s="53">
        <f>'A|Zidarska d.'!F109</f>
        <v>0</v>
      </c>
    </row>
    <row r="24" spans="1:9">
      <c r="A24" s="71" t="s">
        <v>40</v>
      </c>
      <c r="B24" s="1" t="str">
        <f>'A|Fasada'!B1</f>
        <v>FASADERSKA DELA</v>
      </c>
      <c r="I24" s="53">
        <f>'A|Fasada'!I13</f>
        <v>0</v>
      </c>
    </row>
    <row r="25" spans="1:9">
      <c r="A25" s="71" t="s">
        <v>2480</v>
      </c>
      <c r="B25" s="1" t="s">
        <v>2481</v>
      </c>
      <c r="I25" s="53">
        <f>'A|Fasada'!I12</f>
        <v>0</v>
      </c>
    </row>
    <row r="26" spans="1:9">
      <c r="B26" s="193" t="s">
        <v>41</v>
      </c>
      <c r="C26" s="56"/>
      <c r="D26" s="56"/>
      <c r="E26" s="56"/>
      <c r="F26" s="56"/>
      <c r="G26" s="56"/>
      <c r="H26" s="56"/>
      <c r="I26" s="61">
        <f>SUM(I14:I25)</f>
        <v>0</v>
      </c>
    </row>
    <row r="28" spans="1:9">
      <c r="A28" s="58" t="s">
        <v>42</v>
      </c>
      <c r="B28" s="59" t="s">
        <v>43</v>
      </c>
      <c r="C28" s="56"/>
      <c r="D28" s="56"/>
      <c r="E28" s="56"/>
      <c r="F28" s="56"/>
      <c r="G28" s="56"/>
      <c r="H28" s="56"/>
      <c r="I28" s="57"/>
    </row>
    <row r="29" spans="1:9" ht="5.25" customHeight="1">
      <c r="A29" s="58"/>
      <c r="B29" s="24"/>
    </row>
    <row r="30" spans="1:9">
      <c r="A30" s="71" t="s">
        <v>44</v>
      </c>
      <c r="B30" s="1" t="str">
        <f>'B|Krovsko kleparska d.'!B5</f>
        <v>KROVSKO KLEPARSKA DELA</v>
      </c>
      <c r="I30" s="53">
        <f>'B|Krovsko kleparska d.'!I13</f>
        <v>0</v>
      </c>
    </row>
    <row r="31" spans="1:9">
      <c r="A31" s="71" t="s">
        <v>2482</v>
      </c>
      <c r="B31" s="1" t="s">
        <v>2483</v>
      </c>
      <c r="I31" s="53">
        <f>'B|Krovsko kleparska d.'!I12</f>
        <v>0</v>
      </c>
    </row>
    <row r="32" spans="1:9">
      <c r="A32" s="71" t="s">
        <v>45</v>
      </c>
      <c r="B32" s="1" t="str">
        <f>'B|Ključavničarska d.'!B1</f>
        <v>KLJUČAVNIČARSKA DELA</v>
      </c>
      <c r="I32" s="53">
        <f>'B|Ključavničarska d.'!F58</f>
        <v>0</v>
      </c>
    </row>
    <row r="33" spans="1:9">
      <c r="A33" s="71" t="s">
        <v>46</v>
      </c>
      <c r="B33" s="1" t="str">
        <f>'B|Mizarska d.'!B1</f>
        <v>MIZARSKA DELA</v>
      </c>
      <c r="I33" s="53">
        <f>'B|Mizarska d.'!F36</f>
        <v>0</v>
      </c>
    </row>
    <row r="34" spans="1:9">
      <c r="A34" s="71" t="s">
        <v>47</v>
      </c>
      <c r="B34" s="1" t="str">
        <f>'B|Stavbno pohi.'!B1</f>
        <v>STAVBNO POHIŠTVO</v>
      </c>
      <c r="I34" s="53">
        <f>'B|Stavbno pohi.'!I15</f>
        <v>0</v>
      </c>
    </row>
    <row r="35" spans="1:9">
      <c r="A35" s="71" t="s">
        <v>2484</v>
      </c>
      <c r="B35" s="1" t="s">
        <v>2485</v>
      </c>
      <c r="I35" s="53">
        <f>'B|Stavbno pohi.'!I13</f>
        <v>0</v>
      </c>
    </row>
    <row r="36" spans="1:9">
      <c r="A36" s="71" t="s">
        <v>48</v>
      </c>
      <c r="B36" s="1" t="str">
        <f>'B|Estrih'!B1</f>
        <v>ESTRIH</v>
      </c>
      <c r="I36" s="53">
        <f>'B|Estrih'!F29</f>
        <v>0</v>
      </c>
    </row>
    <row r="37" spans="1:9">
      <c r="A37" s="71" t="s">
        <v>49</v>
      </c>
      <c r="B37" s="1" t="str">
        <f>'B|Tlakarska d.'!B1</f>
        <v>TLAKARSKA DELA</v>
      </c>
      <c r="I37" s="53">
        <f>'B|Tlakarska d.'!F22</f>
        <v>0</v>
      </c>
    </row>
    <row r="38" spans="1:9">
      <c r="A38" s="71" t="s">
        <v>50</v>
      </c>
      <c r="B38" s="1" t="str">
        <f>'B|Keramičarska d.'!B1</f>
        <v>KERAMIČARSKA DELA</v>
      </c>
      <c r="I38" s="53">
        <f>'B|Keramičarska d.'!F30</f>
        <v>0</v>
      </c>
    </row>
    <row r="39" spans="1:9">
      <c r="A39" s="71" t="s">
        <v>51</v>
      </c>
      <c r="B39" s="1" t="str">
        <f>'B|Slikopleskarska d.'!B1</f>
        <v>SLIKOPLESKARSKA DELA</v>
      </c>
      <c r="I39" s="53">
        <f>'B|Slikopleskarska d.'!F23</f>
        <v>0</v>
      </c>
    </row>
    <row r="40" spans="1:9">
      <c r="A40" s="71" t="s">
        <v>52</v>
      </c>
      <c r="B40" s="1" t="str">
        <f>'B|Montažerska d. '!B1</f>
        <v>MONTAŽERSKA DELA</v>
      </c>
      <c r="I40" s="53">
        <f>'B|Montažerska d. '!F47</f>
        <v>0</v>
      </c>
    </row>
    <row r="41" spans="1:9">
      <c r="A41" s="71" t="s">
        <v>1771</v>
      </c>
      <c r="B41" s="1" t="s">
        <v>1772</v>
      </c>
      <c r="I41" s="53">
        <f>'B|Oprema kuhinje'!F352</f>
        <v>0</v>
      </c>
    </row>
    <row r="42" spans="1:9">
      <c r="A42" s="71"/>
      <c r="B42" s="193" t="s">
        <v>53</v>
      </c>
      <c r="C42" s="56"/>
      <c r="D42" s="56"/>
      <c r="E42" s="56"/>
      <c r="F42" s="56"/>
      <c r="G42" s="56"/>
      <c r="H42" s="56"/>
      <c r="I42" s="61">
        <f>SUM(I30:I41)</f>
        <v>0</v>
      </c>
    </row>
    <row r="43" spans="1:9">
      <c r="A43" s="71"/>
    </row>
    <row r="44" spans="1:9" s="24" customFormat="1">
      <c r="A44" s="190" t="s">
        <v>443</v>
      </c>
      <c r="B44" s="193" t="s">
        <v>444</v>
      </c>
      <c r="C44" s="191"/>
      <c r="D44" s="191"/>
      <c r="E44" s="191"/>
      <c r="F44" s="191"/>
      <c r="G44" s="191"/>
      <c r="H44" s="191"/>
      <c r="I44" s="192"/>
    </row>
    <row r="45" spans="1:9" s="24" customFormat="1" ht="5.25" customHeight="1">
      <c r="A45" s="190"/>
      <c r="B45" s="62"/>
      <c r="C45" s="62"/>
      <c r="D45" s="62"/>
      <c r="E45" s="62"/>
      <c r="F45" s="62"/>
      <c r="G45" s="62"/>
      <c r="H45" s="62"/>
      <c r="I45" s="70"/>
    </row>
    <row r="46" spans="1:9" s="24" customFormat="1" ht="16.5" customHeight="1">
      <c r="A46" s="190" t="s">
        <v>1119</v>
      </c>
      <c r="B46" s="62" t="s">
        <v>876</v>
      </c>
      <c r="C46" s="62"/>
      <c r="D46" s="62"/>
      <c r="E46" s="62"/>
      <c r="F46" s="62"/>
      <c r="G46" s="62"/>
      <c r="H46" s="62"/>
      <c r="I46" s="70">
        <f>'E1 - NN priključek'!F137</f>
        <v>0</v>
      </c>
    </row>
    <row r="47" spans="1:9">
      <c r="A47" s="71" t="s">
        <v>1120</v>
      </c>
      <c r="B47" s="387" t="str">
        <f>'E2- NN Električne inštalacije'!B1</f>
        <v>NN ELEKTRIČNE INŠTALACIJE</v>
      </c>
      <c r="I47" s="53">
        <f>'E2- NN Električne inštalacije'!F707</f>
        <v>0</v>
      </c>
    </row>
    <row r="48" spans="1:9" s="24" customFormat="1">
      <c r="A48" s="190"/>
      <c r="B48" s="193" t="s">
        <v>445</v>
      </c>
      <c r="C48" s="191"/>
      <c r="D48" s="191"/>
      <c r="E48" s="191"/>
      <c r="F48" s="191"/>
      <c r="G48" s="191"/>
      <c r="H48" s="191"/>
      <c r="I48" s="61">
        <f>SUM(I46:I47)</f>
        <v>0</v>
      </c>
    </row>
    <row r="50" spans="1:9" s="24" customFormat="1">
      <c r="A50" s="190" t="s">
        <v>446</v>
      </c>
      <c r="B50" s="193" t="s">
        <v>447</v>
      </c>
      <c r="C50" s="60"/>
      <c r="D50" s="60"/>
      <c r="E50" s="60"/>
      <c r="F50" s="60"/>
      <c r="G50" s="60"/>
      <c r="H50" s="60"/>
      <c r="I50" s="61"/>
    </row>
    <row r="51" spans="1:9" s="24" customFormat="1" ht="5.25" customHeight="1">
      <c r="A51" s="190"/>
      <c r="B51" s="194"/>
      <c r="C51" s="194"/>
      <c r="D51" s="194"/>
      <c r="E51" s="194"/>
      <c r="F51" s="194"/>
      <c r="G51" s="194"/>
      <c r="H51" s="194"/>
      <c r="I51" s="195"/>
    </row>
    <row r="52" spans="1:9" s="24" customFormat="1" ht="16.5" customHeight="1">
      <c r="A52" s="190" t="s">
        <v>1121</v>
      </c>
      <c r="B52" s="455" t="s">
        <v>440</v>
      </c>
      <c r="C52" s="194"/>
      <c r="D52" s="194"/>
      <c r="E52" s="194"/>
      <c r="F52" s="194"/>
      <c r="G52" s="194"/>
      <c r="H52" s="194"/>
      <c r="I52" s="456">
        <f>'S-01 - Pripravljalna dela'!F31</f>
        <v>0</v>
      </c>
    </row>
    <row r="53" spans="1:9" s="24" customFormat="1" ht="16.5" customHeight="1">
      <c r="A53" s="190" t="s">
        <v>1122</v>
      </c>
      <c r="B53" s="455" t="s">
        <v>1372</v>
      </c>
      <c r="C53" s="194"/>
      <c r="D53" s="194"/>
      <c r="E53" s="194"/>
      <c r="F53" s="194"/>
      <c r="G53" s="194"/>
      <c r="H53" s="194"/>
      <c r="I53" s="456">
        <f>'S 02 - Priključek vode'!F59</f>
        <v>0</v>
      </c>
    </row>
    <row r="54" spans="1:9">
      <c r="A54" s="71" t="s">
        <v>448</v>
      </c>
      <c r="B54" s="1" t="s">
        <v>1373</v>
      </c>
      <c r="I54" s="53">
        <f>'S 03 - Vodovod'!F163</f>
        <v>0</v>
      </c>
    </row>
    <row r="55" spans="1:9">
      <c r="A55" s="71" t="s">
        <v>449</v>
      </c>
      <c r="B55" s="1" t="s">
        <v>1374</v>
      </c>
      <c r="I55" s="53">
        <f>'S 04 - Kanalizacija'!F70</f>
        <v>0</v>
      </c>
    </row>
    <row r="56" spans="1:9">
      <c r="A56" s="71" t="s">
        <v>450</v>
      </c>
      <c r="B56" s="1" t="s">
        <v>1375</v>
      </c>
      <c r="I56" s="53">
        <f>'S 05 - Ogrevanje in hlajenje'!F128</f>
        <v>0</v>
      </c>
    </row>
    <row r="57" spans="1:9">
      <c r="A57" s="71" t="s">
        <v>453</v>
      </c>
      <c r="B57" s="1" t="s">
        <v>1376</v>
      </c>
      <c r="I57" s="53">
        <f>'S 06 - Prezračevanje'!F168</f>
        <v>0</v>
      </c>
    </row>
    <row r="58" spans="1:9">
      <c r="A58" s="71" t="s">
        <v>1123</v>
      </c>
      <c r="B58" s="1" t="s">
        <v>1377</v>
      </c>
      <c r="I58" s="53">
        <f>'S 07 - Strojnica'!F161</f>
        <v>0</v>
      </c>
    </row>
    <row r="59" spans="1:9">
      <c r="A59" s="71" t="s">
        <v>1124</v>
      </c>
      <c r="B59" s="1" t="s">
        <v>1378</v>
      </c>
      <c r="I59" s="53">
        <f>'S 08 - Gasilniki'!F17</f>
        <v>0</v>
      </c>
    </row>
    <row r="60" spans="1:9">
      <c r="A60" s="71" t="s">
        <v>1125</v>
      </c>
      <c r="B60" s="1" t="s">
        <v>1778</v>
      </c>
      <c r="I60" s="53">
        <f>'S 09 -Prezr. kuh. in jedilnice '!F374</f>
        <v>0</v>
      </c>
    </row>
    <row r="61" spans="1:9" s="24" customFormat="1">
      <c r="A61" s="190"/>
      <c r="B61" s="193" t="s">
        <v>452</v>
      </c>
      <c r="C61" s="191"/>
      <c r="D61" s="191"/>
      <c r="E61" s="191"/>
      <c r="F61" s="191"/>
      <c r="G61" s="191"/>
      <c r="H61" s="191"/>
      <c r="I61" s="61">
        <f>SUM(I52:I60)</f>
        <v>0</v>
      </c>
    </row>
    <row r="62" spans="1:9" ht="17.25" thickBot="1">
      <c r="A62" s="71"/>
    </row>
    <row r="63" spans="1:9" s="62" customFormat="1" ht="20.100000000000001" customHeight="1">
      <c r="B63" s="63" t="s">
        <v>451</v>
      </c>
      <c r="C63" s="64"/>
      <c r="D63" s="64"/>
      <c r="E63" s="64"/>
      <c r="F63" s="64"/>
      <c r="G63" s="64"/>
      <c r="H63" s="64"/>
      <c r="I63" s="65">
        <f>I26+I42+I48+I61</f>
        <v>0</v>
      </c>
    </row>
    <row r="64" spans="1:9" s="24" customFormat="1" ht="18" customHeight="1">
      <c r="B64" s="66" t="s">
        <v>2504</v>
      </c>
      <c r="I64" s="67">
        <f>I63*0.05</f>
        <v>0</v>
      </c>
    </row>
    <row r="65" spans="1:9" s="62" customFormat="1" ht="17.25" customHeight="1" thickBot="1">
      <c r="B65" s="68" t="s">
        <v>1379</v>
      </c>
      <c r="C65" s="69"/>
      <c r="D65" s="69"/>
      <c r="E65" s="69"/>
      <c r="F65" s="69"/>
      <c r="G65" s="69"/>
      <c r="H65" s="69"/>
      <c r="I65" s="196">
        <f>(I63+I64)*0.22</f>
        <v>0</v>
      </c>
    </row>
    <row r="66" spans="1:9" s="62" customFormat="1" ht="17.25" customHeight="1" thickBot="1">
      <c r="B66" s="24"/>
      <c r="I66" s="70"/>
    </row>
    <row r="67" spans="1:9" s="62" customFormat="1" ht="25.5" customHeight="1" thickBot="1">
      <c r="B67" s="197" t="s">
        <v>1380</v>
      </c>
      <c r="C67" s="198"/>
      <c r="D67" s="198"/>
      <c r="E67" s="198"/>
      <c r="F67" s="198"/>
      <c r="G67" s="198"/>
      <c r="H67" s="198"/>
      <c r="I67" s="199">
        <f>SUM(I63:I66)</f>
        <v>0</v>
      </c>
    </row>
    <row r="69" spans="1:9">
      <c r="A69" s="71"/>
    </row>
  </sheetData>
  <sheetProtection selectLockedCells="1" selectUnlockedCells="1"/>
  <pageMargins left="0.78740157480314965" right="0.59055118110236227" top="0.63" bottom="0.55118110236220474" header="0.51181102362204722" footer="0.51181102362204722"/>
  <pageSetup paperSize="9" scale="97" firstPageNumber="0" orientation="portrait" r:id="rId1"/>
  <headerFooter alignWithMargins="0"/>
  <rowBreaks count="1" manualBreakCount="1">
    <brk id="48"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94BEC-D2B1-444A-883F-4959DDE4F50A}">
  <dimension ref="A1:K51"/>
  <sheetViews>
    <sheetView showGridLines="0" view="pageBreakPreview" zoomScaleNormal="100" zoomScaleSheetLayoutView="100" workbookViewId="0">
      <selection activeCell="G47" sqref="G47"/>
    </sheetView>
  </sheetViews>
  <sheetFormatPr defaultRowHeight="16.5"/>
  <cols>
    <col min="1" max="1" width="12.42578125" style="1" customWidth="1"/>
    <col min="2" max="2" width="14" style="1" customWidth="1"/>
    <col min="3" max="3" width="9" style="1" customWidth="1"/>
    <col min="4" max="4" width="9.140625" style="1"/>
    <col min="5" max="5" width="6.85546875" style="1" customWidth="1"/>
    <col min="6" max="6" width="9.140625" style="1"/>
    <col min="7" max="8" width="6.42578125" style="1" customWidth="1"/>
    <col min="9" max="9" width="15.140625" style="53" customWidth="1"/>
    <col min="10" max="10" width="9.140625" style="1"/>
    <col min="11" max="11" width="20.5703125" style="1" customWidth="1"/>
    <col min="12" max="256" width="9.140625" style="1"/>
    <col min="257" max="257" width="12.42578125" style="1" customWidth="1"/>
    <col min="258" max="258" width="14" style="1" customWidth="1"/>
    <col min="259" max="259" width="9" style="1" customWidth="1"/>
    <col min="260" max="260" width="9.140625" style="1"/>
    <col min="261" max="261" width="6.85546875" style="1" customWidth="1"/>
    <col min="262" max="262" width="9.140625" style="1"/>
    <col min="263" max="264" width="6.42578125" style="1" customWidth="1"/>
    <col min="265" max="265" width="13.85546875" style="1" customWidth="1"/>
    <col min="266" max="266" width="9.140625" style="1"/>
    <col min="267" max="267" width="11.5703125" style="1" customWidth="1"/>
    <col min="268" max="512" width="9.140625" style="1"/>
    <col min="513" max="513" width="12.42578125" style="1" customWidth="1"/>
    <col min="514" max="514" width="14" style="1" customWidth="1"/>
    <col min="515" max="515" width="9" style="1" customWidth="1"/>
    <col min="516" max="516" width="9.140625" style="1"/>
    <col min="517" max="517" width="6.85546875" style="1" customWidth="1"/>
    <col min="518" max="518" width="9.140625" style="1"/>
    <col min="519" max="520" width="6.42578125" style="1" customWidth="1"/>
    <col min="521" max="521" width="13.85546875" style="1" customWidth="1"/>
    <col min="522" max="522" width="9.140625" style="1"/>
    <col min="523" max="523" width="11.5703125" style="1" customWidth="1"/>
    <col min="524" max="768" width="9.140625" style="1"/>
    <col min="769" max="769" width="12.42578125" style="1" customWidth="1"/>
    <col min="770" max="770" width="14" style="1" customWidth="1"/>
    <col min="771" max="771" width="9" style="1" customWidth="1"/>
    <col min="772" max="772" width="9.140625" style="1"/>
    <col min="773" max="773" width="6.85546875" style="1" customWidth="1"/>
    <col min="774" max="774" width="9.140625" style="1"/>
    <col min="775" max="776" width="6.42578125" style="1" customWidth="1"/>
    <col min="777" max="777" width="13.85546875" style="1" customWidth="1"/>
    <col min="778" max="778" width="9.140625" style="1"/>
    <col min="779" max="779" width="11.5703125" style="1" customWidth="1"/>
    <col min="780" max="1024" width="9.140625" style="1"/>
    <col min="1025" max="1025" width="12.42578125" style="1" customWidth="1"/>
    <col min="1026" max="1026" width="14" style="1" customWidth="1"/>
    <col min="1027" max="1027" width="9" style="1" customWidth="1"/>
    <col min="1028" max="1028" width="9.140625" style="1"/>
    <col min="1029" max="1029" width="6.85546875" style="1" customWidth="1"/>
    <col min="1030" max="1030" width="9.140625" style="1"/>
    <col min="1031" max="1032" width="6.42578125" style="1" customWidth="1"/>
    <col min="1033" max="1033" width="13.85546875" style="1" customWidth="1"/>
    <col min="1034" max="1034" width="9.140625" style="1"/>
    <col min="1035" max="1035" width="11.5703125" style="1" customWidth="1"/>
    <col min="1036" max="1280" width="9.140625" style="1"/>
    <col min="1281" max="1281" width="12.42578125" style="1" customWidth="1"/>
    <col min="1282" max="1282" width="14" style="1" customWidth="1"/>
    <col min="1283" max="1283" width="9" style="1" customWidth="1"/>
    <col min="1284" max="1284" width="9.140625" style="1"/>
    <col min="1285" max="1285" width="6.85546875" style="1" customWidth="1"/>
    <col min="1286" max="1286" width="9.140625" style="1"/>
    <col min="1287" max="1288" width="6.42578125" style="1" customWidth="1"/>
    <col min="1289" max="1289" width="13.85546875" style="1" customWidth="1"/>
    <col min="1290" max="1290" width="9.140625" style="1"/>
    <col min="1291" max="1291" width="11.5703125" style="1" customWidth="1"/>
    <col min="1292" max="1536" width="9.140625" style="1"/>
    <col min="1537" max="1537" width="12.42578125" style="1" customWidth="1"/>
    <col min="1538" max="1538" width="14" style="1" customWidth="1"/>
    <col min="1539" max="1539" width="9" style="1" customWidth="1"/>
    <col min="1540" max="1540" width="9.140625" style="1"/>
    <col min="1541" max="1541" width="6.85546875" style="1" customWidth="1"/>
    <col min="1542" max="1542" width="9.140625" style="1"/>
    <col min="1543" max="1544" width="6.42578125" style="1" customWidth="1"/>
    <col min="1545" max="1545" width="13.85546875" style="1" customWidth="1"/>
    <col min="1546" max="1546" width="9.140625" style="1"/>
    <col min="1547" max="1547" width="11.5703125" style="1" customWidth="1"/>
    <col min="1548" max="1792" width="9.140625" style="1"/>
    <col min="1793" max="1793" width="12.42578125" style="1" customWidth="1"/>
    <col min="1794" max="1794" width="14" style="1" customWidth="1"/>
    <col min="1795" max="1795" width="9" style="1" customWidth="1"/>
    <col min="1796" max="1796" width="9.140625" style="1"/>
    <col min="1797" max="1797" width="6.85546875" style="1" customWidth="1"/>
    <col min="1798" max="1798" width="9.140625" style="1"/>
    <col min="1799" max="1800" width="6.42578125" style="1" customWidth="1"/>
    <col min="1801" max="1801" width="13.85546875" style="1" customWidth="1"/>
    <col min="1802" max="1802" width="9.140625" style="1"/>
    <col min="1803" max="1803" width="11.5703125" style="1" customWidth="1"/>
    <col min="1804" max="2048" width="9.140625" style="1"/>
    <col min="2049" max="2049" width="12.42578125" style="1" customWidth="1"/>
    <col min="2050" max="2050" width="14" style="1" customWidth="1"/>
    <col min="2051" max="2051" width="9" style="1" customWidth="1"/>
    <col min="2052" max="2052" width="9.140625" style="1"/>
    <col min="2053" max="2053" width="6.85546875" style="1" customWidth="1"/>
    <col min="2054" max="2054" width="9.140625" style="1"/>
    <col min="2055" max="2056" width="6.42578125" style="1" customWidth="1"/>
    <col min="2057" max="2057" width="13.85546875" style="1" customWidth="1"/>
    <col min="2058" max="2058" width="9.140625" style="1"/>
    <col min="2059" max="2059" width="11.5703125" style="1" customWidth="1"/>
    <col min="2060" max="2304" width="9.140625" style="1"/>
    <col min="2305" max="2305" width="12.42578125" style="1" customWidth="1"/>
    <col min="2306" max="2306" width="14" style="1" customWidth="1"/>
    <col min="2307" max="2307" width="9" style="1" customWidth="1"/>
    <col min="2308" max="2308" width="9.140625" style="1"/>
    <col min="2309" max="2309" width="6.85546875" style="1" customWidth="1"/>
    <col min="2310" max="2310" width="9.140625" style="1"/>
    <col min="2311" max="2312" width="6.42578125" style="1" customWidth="1"/>
    <col min="2313" max="2313" width="13.85546875" style="1" customWidth="1"/>
    <col min="2314" max="2314" width="9.140625" style="1"/>
    <col min="2315" max="2315" width="11.5703125" style="1" customWidth="1"/>
    <col min="2316" max="2560" width="9.140625" style="1"/>
    <col min="2561" max="2561" width="12.42578125" style="1" customWidth="1"/>
    <col min="2562" max="2562" width="14" style="1" customWidth="1"/>
    <col min="2563" max="2563" width="9" style="1" customWidth="1"/>
    <col min="2564" max="2564" width="9.140625" style="1"/>
    <col min="2565" max="2565" width="6.85546875" style="1" customWidth="1"/>
    <col min="2566" max="2566" width="9.140625" style="1"/>
    <col min="2567" max="2568" width="6.42578125" style="1" customWidth="1"/>
    <col min="2569" max="2569" width="13.85546875" style="1" customWidth="1"/>
    <col min="2570" max="2570" width="9.140625" style="1"/>
    <col min="2571" max="2571" width="11.5703125" style="1" customWidth="1"/>
    <col min="2572" max="2816" width="9.140625" style="1"/>
    <col min="2817" max="2817" width="12.42578125" style="1" customWidth="1"/>
    <col min="2818" max="2818" width="14" style="1" customWidth="1"/>
    <col min="2819" max="2819" width="9" style="1" customWidth="1"/>
    <col min="2820" max="2820" width="9.140625" style="1"/>
    <col min="2821" max="2821" width="6.85546875" style="1" customWidth="1"/>
    <col min="2822" max="2822" width="9.140625" style="1"/>
    <col min="2823" max="2824" width="6.42578125" style="1" customWidth="1"/>
    <col min="2825" max="2825" width="13.85546875" style="1" customWidth="1"/>
    <col min="2826" max="2826" width="9.140625" style="1"/>
    <col min="2827" max="2827" width="11.5703125" style="1" customWidth="1"/>
    <col min="2828" max="3072" width="9.140625" style="1"/>
    <col min="3073" max="3073" width="12.42578125" style="1" customWidth="1"/>
    <col min="3074" max="3074" width="14" style="1" customWidth="1"/>
    <col min="3075" max="3075" width="9" style="1" customWidth="1"/>
    <col min="3076" max="3076" width="9.140625" style="1"/>
    <col min="3077" max="3077" width="6.85546875" style="1" customWidth="1"/>
    <col min="3078" max="3078" width="9.140625" style="1"/>
    <col min="3079" max="3080" width="6.42578125" style="1" customWidth="1"/>
    <col min="3081" max="3081" width="13.85546875" style="1" customWidth="1"/>
    <col min="3082" max="3082" width="9.140625" style="1"/>
    <col min="3083" max="3083" width="11.5703125" style="1" customWidth="1"/>
    <col min="3084" max="3328" width="9.140625" style="1"/>
    <col min="3329" max="3329" width="12.42578125" style="1" customWidth="1"/>
    <col min="3330" max="3330" width="14" style="1" customWidth="1"/>
    <col min="3331" max="3331" width="9" style="1" customWidth="1"/>
    <col min="3332" max="3332" width="9.140625" style="1"/>
    <col min="3333" max="3333" width="6.85546875" style="1" customWidth="1"/>
    <col min="3334" max="3334" width="9.140625" style="1"/>
    <col min="3335" max="3336" width="6.42578125" style="1" customWidth="1"/>
    <col min="3337" max="3337" width="13.85546875" style="1" customWidth="1"/>
    <col min="3338" max="3338" width="9.140625" style="1"/>
    <col min="3339" max="3339" width="11.5703125" style="1" customWidth="1"/>
    <col min="3340" max="3584" width="9.140625" style="1"/>
    <col min="3585" max="3585" width="12.42578125" style="1" customWidth="1"/>
    <col min="3586" max="3586" width="14" style="1" customWidth="1"/>
    <col min="3587" max="3587" width="9" style="1" customWidth="1"/>
    <col min="3588" max="3588" width="9.140625" style="1"/>
    <col min="3589" max="3589" width="6.85546875" style="1" customWidth="1"/>
    <col min="3590" max="3590" width="9.140625" style="1"/>
    <col min="3591" max="3592" width="6.42578125" style="1" customWidth="1"/>
    <col min="3593" max="3593" width="13.85546875" style="1" customWidth="1"/>
    <col min="3594" max="3594" width="9.140625" style="1"/>
    <col min="3595" max="3595" width="11.5703125" style="1" customWidth="1"/>
    <col min="3596" max="3840" width="9.140625" style="1"/>
    <col min="3841" max="3841" width="12.42578125" style="1" customWidth="1"/>
    <col min="3842" max="3842" width="14" style="1" customWidth="1"/>
    <col min="3843" max="3843" width="9" style="1" customWidth="1"/>
    <col min="3844" max="3844" width="9.140625" style="1"/>
    <col min="3845" max="3845" width="6.85546875" style="1" customWidth="1"/>
    <col min="3846" max="3846" width="9.140625" style="1"/>
    <col min="3847" max="3848" width="6.42578125" style="1" customWidth="1"/>
    <col min="3849" max="3849" width="13.85546875" style="1" customWidth="1"/>
    <col min="3850" max="3850" width="9.140625" style="1"/>
    <col min="3851" max="3851" width="11.5703125" style="1" customWidth="1"/>
    <col min="3852" max="4096" width="9.140625" style="1"/>
    <col min="4097" max="4097" width="12.42578125" style="1" customWidth="1"/>
    <col min="4098" max="4098" width="14" style="1" customWidth="1"/>
    <col min="4099" max="4099" width="9" style="1" customWidth="1"/>
    <col min="4100" max="4100" width="9.140625" style="1"/>
    <col min="4101" max="4101" width="6.85546875" style="1" customWidth="1"/>
    <col min="4102" max="4102" width="9.140625" style="1"/>
    <col min="4103" max="4104" width="6.42578125" style="1" customWidth="1"/>
    <col min="4105" max="4105" width="13.85546875" style="1" customWidth="1"/>
    <col min="4106" max="4106" width="9.140625" style="1"/>
    <col min="4107" max="4107" width="11.5703125" style="1" customWidth="1"/>
    <col min="4108" max="4352" width="9.140625" style="1"/>
    <col min="4353" max="4353" width="12.42578125" style="1" customWidth="1"/>
    <col min="4354" max="4354" width="14" style="1" customWidth="1"/>
    <col min="4355" max="4355" width="9" style="1" customWidth="1"/>
    <col min="4356" max="4356" width="9.140625" style="1"/>
    <col min="4357" max="4357" width="6.85546875" style="1" customWidth="1"/>
    <col min="4358" max="4358" width="9.140625" style="1"/>
    <col min="4359" max="4360" width="6.42578125" style="1" customWidth="1"/>
    <col min="4361" max="4361" width="13.85546875" style="1" customWidth="1"/>
    <col min="4362" max="4362" width="9.140625" style="1"/>
    <col min="4363" max="4363" width="11.5703125" style="1" customWidth="1"/>
    <col min="4364" max="4608" width="9.140625" style="1"/>
    <col min="4609" max="4609" width="12.42578125" style="1" customWidth="1"/>
    <col min="4610" max="4610" width="14" style="1" customWidth="1"/>
    <col min="4611" max="4611" width="9" style="1" customWidth="1"/>
    <col min="4612" max="4612" width="9.140625" style="1"/>
    <col min="4613" max="4613" width="6.85546875" style="1" customWidth="1"/>
    <col min="4614" max="4614" width="9.140625" style="1"/>
    <col min="4615" max="4616" width="6.42578125" style="1" customWidth="1"/>
    <col min="4617" max="4617" width="13.85546875" style="1" customWidth="1"/>
    <col min="4618" max="4618" width="9.140625" style="1"/>
    <col min="4619" max="4619" width="11.5703125" style="1" customWidth="1"/>
    <col min="4620" max="4864" width="9.140625" style="1"/>
    <col min="4865" max="4865" width="12.42578125" style="1" customWidth="1"/>
    <col min="4866" max="4866" width="14" style="1" customWidth="1"/>
    <col min="4867" max="4867" width="9" style="1" customWidth="1"/>
    <col min="4868" max="4868" width="9.140625" style="1"/>
    <col min="4869" max="4869" width="6.85546875" style="1" customWidth="1"/>
    <col min="4870" max="4870" width="9.140625" style="1"/>
    <col min="4871" max="4872" width="6.42578125" style="1" customWidth="1"/>
    <col min="4873" max="4873" width="13.85546875" style="1" customWidth="1"/>
    <col min="4874" max="4874" width="9.140625" style="1"/>
    <col min="4875" max="4875" width="11.5703125" style="1" customWidth="1"/>
    <col min="4876" max="5120" width="9.140625" style="1"/>
    <col min="5121" max="5121" width="12.42578125" style="1" customWidth="1"/>
    <col min="5122" max="5122" width="14" style="1" customWidth="1"/>
    <col min="5123" max="5123" width="9" style="1" customWidth="1"/>
    <col min="5124" max="5124" width="9.140625" style="1"/>
    <col min="5125" max="5125" width="6.85546875" style="1" customWidth="1"/>
    <col min="5126" max="5126" width="9.140625" style="1"/>
    <col min="5127" max="5128" width="6.42578125" style="1" customWidth="1"/>
    <col min="5129" max="5129" width="13.85546875" style="1" customWidth="1"/>
    <col min="5130" max="5130" width="9.140625" style="1"/>
    <col min="5131" max="5131" width="11.5703125" style="1" customWidth="1"/>
    <col min="5132" max="5376" width="9.140625" style="1"/>
    <col min="5377" max="5377" width="12.42578125" style="1" customWidth="1"/>
    <col min="5378" max="5378" width="14" style="1" customWidth="1"/>
    <col min="5379" max="5379" width="9" style="1" customWidth="1"/>
    <col min="5380" max="5380" width="9.140625" style="1"/>
    <col min="5381" max="5381" width="6.85546875" style="1" customWidth="1"/>
    <col min="5382" max="5382" width="9.140625" style="1"/>
    <col min="5383" max="5384" width="6.42578125" style="1" customWidth="1"/>
    <col min="5385" max="5385" width="13.85546875" style="1" customWidth="1"/>
    <col min="5386" max="5386" width="9.140625" style="1"/>
    <col min="5387" max="5387" width="11.5703125" style="1" customWidth="1"/>
    <col min="5388" max="5632" width="9.140625" style="1"/>
    <col min="5633" max="5633" width="12.42578125" style="1" customWidth="1"/>
    <col min="5634" max="5634" width="14" style="1" customWidth="1"/>
    <col min="5635" max="5635" width="9" style="1" customWidth="1"/>
    <col min="5636" max="5636" width="9.140625" style="1"/>
    <col min="5637" max="5637" width="6.85546875" style="1" customWidth="1"/>
    <col min="5638" max="5638" width="9.140625" style="1"/>
    <col min="5639" max="5640" width="6.42578125" style="1" customWidth="1"/>
    <col min="5641" max="5641" width="13.85546875" style="1" customWidth="1"/>
    <col min="5642" max="5642" width="9.140625" style="1"/>
    <col min="5643" max="5643" width="11.5703125" style="1" customWidth="1"/>
    <col min="5644" max="5888" width="9.140625" style="1"/>
    <col min="5889" max="5889" width="12.42578125" style="1" customWidth="1"/>
    <col min="5890" max="5890" width="14" style="1" customWidth="1"/>
    <col min="5891" max="5891" width="9" style="1" customWidth="1"/>
    <col min="5892" max="5892" width="9.140625" style="1"/>
    <col min="5893" max="5893" width="6.85546875" style="1" customWidth="1"/>
    <col min="5894" max="5894" width="9.140625" style="1"/>
    <col min="5895" max="5896" width="6.42578125" style="1" customWidth="1"/>
    <col min="5897" max="5897" width="13.85546875" style="1" customWidth="1"/>
    <col min="5898" max="5898" width="9.140625" style="1"/>
    <col min="5899" max="5899" width="11.5703125" style="1" customWidth="1"/>
    <col min="5900" max="6144" width="9.140625" style="1"/>
    <col min="6145" max="6145" width="12.42578125" style="1" customWidth="1"/>
    <col min="6146" max="6146" width="14" style="1" customWidth="1"/>
    <col min="6147" max="6147" width="9" style="1" customWidth="1"/>
    <col min="6148" max="6148" width="9.140625" style="1"/>
    <col min="6149" max="6149" width="6.85546875" style="1" customWidth="1"/>
    <col min="6150" max="6150" width="9.140625" style="1"/>
    <col min="6151" max="6152" width="6.42578125" style="1" customWidth="1"/>
    <col min="6153" max="6153" width="13.85546875" style="1" customWidth="1"/>
    <col min="6154" max="6154" width="9.140625" style="1"/>
    <col min="6155" max="6155" width="11.5703125" style="1" customWidth="1"/>
    <col min="6156" max="6400" width="9.140625" style="1"/>
    <col min="6401" max="6401" width="12.42578125" style="1" customWidth="1"/>
    <col min="6402" max="6402" width="14" style="1" customWidth="1"/>
    <col min="6403" max="6403" width="9" style="1" customWidth="1"/>
    <col min="6404" max="6404" width="9.140625" style="1"/>
    <col min="6405" max="6405" width="6.85546875" style="1" customWidth="1"/>
    <col min="6406" max="6406" width="9.140625" style="1"/>
    <col min="6407" max="6408" width="6.42578125" style="1" customWidth="1"/>
    <col min="6409" max="6409" width="13.85546875" style="1" customWidth="1"/>
    <col min="6410" max="6410" width="9.140625" style="1"/>
    <col min="6411" max="6411" width="11.5703125" style="1" customWidth="1"/>
    <col min="6412" max="6656" width="9.140625" style="1"/>
    <col min="6657" max="6657" width="12.42578125" style="1" customWidth="1"/>
    <col min="6658" max="6658" width="14" style="1" customWidth="1"/>
    <col min="6659" max="6659" width="9" style="1" customWidth="1"/>
    <col min="6660" max="6660" width="9.140625" style="1"/>
    <col min="6661" max="6661" width="6.85546875" style="1" customWidth="1"/>
    <col min="6662" max="6662" width="9.140625" style="1"/>
    <col min="6663" max="6664" width="6.42578125" style="1" customWidth="1"/>
    <col min="6665" max="6665" width="13.85546875" style="1" customWidth="1"/>
    <col min="6666" max="6666" width="9.140625" style="1"/>
    <col min="6667" max="6667" width="11.5703125" style="1" customWidth="1"/>
    <col min="6668" max="6912" width="9.140625" style="1"/>
    <col min="6913" max="6913" width="12.42578125" style="1" customWidth="1"/>
    <col min="6914" max="6914" width="14" style="1" customWidth="1"/>
    <col min="6915" max="6915" width="9" style="1" customWidth="1"/>
    <col min="6916" max="6916" width="9.140625" style="1"/>
    <col min="6917" max="6917" width="6.85546875" style="1" customWidth="1"/>
    <col min="6918" max="6918" width="9.140625" style="1"/>
    <col min="6919" max="6920" width="6.42578125" style="1" customWidth="1"/>
    <col min="6921" max="6921" width="13.85546875" style="1" customWidth="1"/>
    <col min="6922" max="6922" width="9.140625" style="1"/>
    <col min="6923" max="6923" width="11.5703125" style="1" customWidth="1"/>
    <col min="6924" max="7168" width="9.140625" style="1"/>
    <col min="7169" max="7169" width="12.42578125" style="1" customWidth="1"/>
    <col min="7170" max="7170" width="14" style="1" customWidth="1"/>
    <col min="7171" max="7171" width="9" style="1" customWidth="1"/>
    <col min="7172" max="7172" width="9.140625" style="1"/>
    <col min="7173" max="7173" width="6.85546875" style="1" customWidth="1"/>
    <col min="7174" max="7174" width="9.140625" style="1"/>
    <col min="7175" max="7176" width="6.42578125" style="1" customWidth="1"/>
    <col min="7177" max="7177" width="13.85546875" style="1" customWidth="1"/>
    <col min="7178" max="7178" width="9.140625" style="1"/>
    <col min="7179" max="7179" width="11.5703125" style="1" customWidth="1"/>
    <col min="7180" max="7424" width="9.140625" style="1"/>
    <col min="7425" max="7425" width="12.42578125" style="1" customWidth="1"/>
    <col min="7426" max="7426" width="14" style="1" customWidth="1"/>
    <col min="7427" max="7427" width="9" style="1" customWidth="1"/>
    <col min="7428" max="7428" width="9.140625" style="1"/>
    <col min="7429" max="7429" width="6.85546875" style="1" customWidth="1"/>
    <col min="7430" max="7430" width="9.140625" style="1"/>
    <col min="7431" max="7432" width="6.42578125" style="1" customWidth="1"/>
    <col min="7433" max="7433" width="13.85546875" style="1" customWidth="1"/>
    <col min="7434" max="7434" width="9.140625" style="1"/>
    <col min="7435" max="7435" width="11.5703125" style="1" customWidth="1"/>
    <col min="7436" max="7680" width="9.140625" style="1"/>
    <col min="7681" max="7681" width="12.42578125" style="1" customWidth="1"/>
    <col min="7682" max="7682" width="14" style="1" customWidth="1"/>
    <col min="7683" max="7683" width="9" style="1" customWidth="1"/>
    <col min="7684" max="7684" width="9.140625" style="1"/>
    <col min="7685" max="7685" width="6.85546875" style="1" customWidth="1"/>
    <col min="7686" max="7686" width="9.140625" style="1"/>
    <col min="7687" max="7688" width="6.42578125" style="1" customWidth="1"/>
    <col min="7689" max="7689" width="13.85546875" style="1" customWidth="1"/>
    <col min="7690" max="7690" width="9.140625" style="1"/>
    <col min="7691" max="7691" width="11.5703125" style="1" customWidth="1"/>
    <col min="7692" max="7936" width="9.140625" style="1"/>
    <col min="7937" max="7937" width="12.42578125" style="1" customWidth="1"/>
    <col min="7938" max="7938" width="14" style="1" customWidth="1"/>
    <col min="7939" max="7939" width="9" style="1" customWidth="1"/>
    <col min="7940" max="7940" width="9.140625" style="1"/>
    <col min="7941" max="7941" width="6.85546875" style="1" customWidth="1"/>
    <col min="7942" max="7942" width="9.140625" style="1"/>
    <col min="7943" max="7944" width="6.42578125" style="1" customWidth="1"/>
    <col min="7945" max="7945" width="13.85546875" style="1" customWidth="1"/>
    <col min="7946" max="7946" width="9.140625" style="1"/>
    <col min="7947" max="7947" width="11.5703125" style="1" customWidth="1"/>
    <col min="7948" max="8192" width="9.140625" style="1"/>
    <col min="8193" max="8193" width="12.42578125" style="1" customWidth="1"/>
    <col min="8194" max="8194" width="14" style="1" customWidth="1"/>
    <col min="8195" max="8195" width="9" style="1" customWidth="1"/>
    <col min="8196" max="8196" width="9.140625" style="1"/>
    <col min="8197" max="8197" width="6.85546875" style="1" customWidth="1"/>
    <col min="8198" max="8198" width="9.140625" style="1"/>
    <col min="8199" max="8200" width="6.42578125" style="1" customWidth="1"/>
    <col min="8201" max="8201" width="13.85546875" style="1" customWidth="1"/>
    <col min="8202" max="8202" width="9.140625" style="1"/>
    <col min="8203" max="8203" width="11.5703125" style="1" customWidth="1"/>
    <col min="8204" max="8448" width="9.140625" style="1"/>
    <col min="8449" max="8449" width="12.42578125" style="1" customWidth="1"/>
    <col min="8450" max="8450" width="14" style="1" customWidth="1"/>
    <col min="8451" max="8451" width="9" style="1" customWidth="1"/>
    <col min="8452" max="8452" width="9.140625" style="1"/>
    <col min="8453" max="8453" width="6.85546875" style="1" customWidth="1"/>
    <col min="8454" max="8454" width="9.140625" style="1"/>
    <col min="8455" max="8456" width="6.42578125" style="1" customWidth="1"/>
    <col min="8457" max="8457" width="13.85546875" style="1" customWidth="1"/>
    <col min="8458" max="8458" width="9.140625" style="1"/>
    <col min="8459" max="8459" width="11.5703125" style="1" customWidth="1"/>
    <col min="8460" max="8704" width="9.140625" style="1"/>
    <col min="8705" max="8705" width="12.42578125" style="1" customWidth="1"/>
    <col min="8706" max="8706" width="14" style="1" customWidth="1"/>
    <col min="8707" max="8707" width="9" style="1" customWidth="1"/>
    <col min="8708" max="8708" width="9.140625" style="1"/>
    <col min="8709" max="8709" width="6.85546875" style="1" customWidth="1"/>
    <col min="8710" max="8710" width="9.140625" style="1"/>
    <col min="8711" max="8712" width="6.42578125" style="1" customWidth="1"/>
    <col min="8713" max="8713" width="13.85546875" style="1" customWidth="1"/>
    <col min="8714" max="8714" width="9.140625" style="1"/>
    <col min="8715" max="8715" width="11.5703125" style="1" customWidth="1"/>
    <col min="8716" max="8960" width="9.140625" style="1"/>
    <col min="8961" max="8961" width="12.42578125" style="1" customWidth="1"/>
    <col min="8962" max="8962" width="14" style="1" customWidth="1"/>
    <col min="8963" max="8963" width="9" style="1" customWidth="1"/>
    <col min="8964" max="8964" width="9.140625" style="1"/>
    <col min="8965" max="8965" width="6.85546875" style="1" customWidth="1"/>
    <col min="8966" max="8966" width="9.140625" style="1"/>
    <col min="8967" max="8968" width="6.42578125" style="1" customWidth="1"/>
    <col min="8969" max="8969" width="13.85546875" style="1" customWidth="1"/>
    <col min="8970" max="8970" width="9.140625" style="1"/>
    <col min="8971" max="8971" width="11.5703125" style="1" customWidth="1"/>
    <col min="8972" max="9216" width="9.140625" style="1"/>
    <col min="9217" max="9217" width="12.42578125" style="1" customWidth="1"/>
    <col min="9218" max="9218" width="14" style="1" customWidth="1"/>
    <col min="9219" max="9219" width="9" style="1" customWidth="1"/>
    <col min="9220" max="9220" width="9.140625" style="1"/>
    <col min="9221" max="9221" width="6.85546875" style="1" customWidth="1"/>
    <col min="9222" max="9222" width="9.140625" style="1"/>
    <col min="9223" max="9224" width="6.42578125" style="1" customWidth="1"/>
    <col min="9225" max="9225" width="13.85546875" style="1" customWidth="1"/>
    <col min="9226" max="9226" width="9.140625" style="1"/>
    <col min="9227" max="9227" width="11.5703125" style="1" customWidth="1"/>
    <col min="9228" max="9472" width="9.140625" style="1"/>
    <col min="9473" max="9473" width="12.42578125" style="1" customWidth="1"/>
    <col min="9474" max="9474" width="14" style="1" customWidth="1"/>
    <col min="9475" max="9475" width="9" style="1" customWidth="1"/>
    <col min="9476" max="9476" width="9.140625" style="1"/>
    <col min="9477" max="9477" width="6.85546875" style="1" customWidth="1"/>
    <col min="9478" max="9478" width="9.140625" style="1"/>
    <col min="9479" max="9480" width="6.42578125" style="1" customWidth="1"/>
    <col min="9481" max="9481" width="13.85546875" style="1" customWidth="1"/>
    <col min="9482" max="9482" width="9.140625" style="1"/>
    <col min="9483" max="9483" width="11.5703125" style="1" customWidth="1"/>
    <col min="9484" max="9728" width="9.140625" style="1"/>
    <col min="9729" max="9729" width="12.42578125" style="1" customWidth="1"/>
    <col min="9730" max="9730" width="14" style="1" customWidth="1"/>
    <col min="9731" max="9731" width="9" style="1" customWidth="1"/>
    <col min="9732" max="9732" width="9.140625" style="1"/>
    <col min="9733" max="9733" width="6.85546875" style="1" customWidth="1"/>
    <col min="9734" max="9734" width="9.140625" style="1"/>
    <col min="9735" max="9736" width="6.42578125" style="1" customWidth="1"/>
    <col min="9737" max="9737" width="13.85546875" style="1" customWidth="1"/>
    <col min="9738" max="9738" width="9.140625" style="1"/>
    <col min="9739" max="9739" width="11.5703125" style="1" customWidth="1"/>
    <col min="9740" max="9984" width="9.140625" style="1"/>
    <col min="9985" max="9985" width="12.42578125" style="1" customWidth="1"/>
    <col min="9986" max="9986" width="14" style="1" customWidth="1"/>
    <col min="9987" max="9987" width="9" style="1" customWidth="1"/>
    <col min="9988" max="9988" width="9.140625" style="1"/>
    <col min="9989" max="9989" width="6.85546875" style="1" customWidth="1"/>
    <col min="9990" max="9990" width="9.140625" style="1"/>
    <col min="9991" max="9992" width="6.42578125" style="1" customWidth="1"/>
    <col min="9993" max="9993" width="13.85546875" style="1" customWidth="1"/>
    <col min="9994" max="9994" width="9.140625" style="1"/>
    <col min="9995" max="9995" width="11.5703125" style="1" customWidth="1"/>
    <col min="9996" max="10240" width="9.140625" style="1"/>
    <col min="10241" max="10241" width="12.42578125" style="1" customWidth="1"/>
    <col min="10242" max="10242" width="14" style="1" customWidth="1"/>
    <col min="10243" max="10243" width="9" style="1" customWidth="1"/>
    <col min="10244" max="10244" width="9.140625" style="1"/>
    <col min="10245" max="10245" width="6.85546875" style="1" customWidth="1"/>
    <col min="10246" max="10246" width="9.140625" style="1"/>
    <col min="10247" max="10248" width="6.42578125" style="1" customWidth="1"/>
    <col min="10249" max="10249" width="13.85546875" style="1" customWidth="1"/>
    <col min="10250" max="10250" width="9.140625" style="1"/>
    <col min="10251" max="10251" width="11.5703125" style="1" customWidth="1"/>
    <col min="10252" max="10496" width="9.140625" style="1"/>
    <col min="10497" max="10497" width="12.42578125" style="1" customWidth="1"/>
    <col min="10498" max="10498" width="14" style="1" customWidth="1"/>
    <col min="10499" max="10499" width="9" style="1" customWidth="1"/>
    <col min="10500" max="10500" width="9.140625" style="1"/>
    <col min="10501" max="10501" width="6.85546875" style="1" customWidth="1"/>
    <col min="10502" max="10502" width="9.140625" style="1"/>
    <col min="10503" max="10504" width="6.42578125" style="1" customWidth="1"/>
    <col min="10505" max="10505" width="13.85546875" style="1" customWidth="1"/>
    <col min="10506" max="10506" width="9.140625" style="1"/>
    <col min="10507" max="10507" width="11.5703125" style="1" customWidth="1"/>
    <col min="10508" max="10752" width="9.140625" style="1"/>
    <col min="10753" max="10753" width="12.42578125" style="1" customWidth="1"/>
    <col min="10754" max="10754" width="14" style="1" customWidth="1"/>
    <col min="10755" max="10755" width="9" style="1" customWidth="1"/>
    <col min="10756" max="10756" width="9.140625" style="1"/>
    <col min="10757" max="10757" width="6.85546875" style="1" customWidth="1"/>
    <col min="10758" max="10758" width="9.140625" style="1"/>
    <col min="10759" max="10760" width="6.42578125" style="1" customWidth="1"/>
    <col min="10761" max="10761" width="13.85546875" style="1" customWidth="1"/>
    <col min="10762" max="10762" width="9.140625" style="1"/>
    <col min="10763" max="10763" width="11.5703125" style="1" customWidth="1"/>
    <col min="10764" max="11008" width="9.140625" style="1"/>
    <col min="11009" max="11009" width="12.42578125" style="1" customWidth="1"/>
    <col min="11010" max="11010" width="14" style="1" customWidth="1"/>
    <col min="11011" max="11011" width="9" style="1" customWidth="1"/>
    <col min="11012" max="11012" width="9.140625" style="1"/>
    <col min="11013" max="11013" width="6.85546875" style="1" customWidth="1"/>
    <col min="11014" max="11014" width="9.140625" style="1"/>
    <col min="11015" max="11016" width="6.42578125" style="1" customWidth="1"/>
    <col min="11017" max="11017" width="13.85546875" style="1" customWidth="1"/>
    <col min="11018" max="11018" width="9.140625" style="1"/>
    <col min="11019" max="11019" width="11.5703125" style="1" customWidth="1"/>
    <col min="11020" max="11264" width="9.140625" style="1"/>
    <col min="11265" max="11265" width="12.42578125" style="1" customWidth="1"/>
    <col min="11266" max="11266" width="14" style="1" customWidth="1"/>
    <col min="11267" max="11267" width="9" style="1" customWidth="1"/>
    <col min="11268" max="11268" width="9.140625" style="1"/>
    <col min="11269" max="11269" width="6.85546875" style="1" customWidth="1"/>
    <col min="11270" max="11270" width="9.140625" style="1"/>
    <col min="11271" max="11272" width="6.42578125" style="1" customWidth="1"/>
    <col min="11273" max="11273" width="13.85546875" style="1" customWidth="1"/>
    <col min="11274" max="11274" width="9.140625" style="1"/>
    <col min="11275" max="11275" width="11.5703125" style="1" customWidth="1"/>
    <col min="11276" max="11520" width="9.140625" style="1"/>
    <col min="11521" max="11521" width="12.42578125" style="1" customWidth="1"/>
    <col min="11522" max="11522" width="14" style="1" customWidth="1"/>
    <col min="11523" max="11523" width="9" style="1" customWidth="1"/>
    <col min="11524" max="11524" width="9.140625" style="1"/>
    <col min="11525" max="11525" width="6.85546875" style="1" customWidth="1"/>
    <col min="11526" max="11526" width="9.140625" style="1"/>
    <col min="11527" max="11528" width="6.42578125" style="1" customWidth="1"/>
    <col min="11529" max="11529" width="13.85546875" style="1" customWidth="1"/>
    <col min="11530" max="11530" width="9.140625" style="1"/>
    <col min="11531" max="11531" width="11.5703125" style="1" customWidth="1"/>
    <col min="11532" max="11776" width="9.140625" style="1"/>
    <col min="11777" max="11777" width="12.42578125" style="1" customWidth="1"/>
    <col min="11778" max="11778" width="14" style="1" customWidth="1"/>
    <col min="11779" max="11779" width="9" style="1" customWidth="1"/>
    <col min="11780" max="11780" width="9.140625" style="1"/>
    <col min="11781" max="11781" width="6.85546875" style="1" customWidth="1"/>
    <col min="11782" max="11782" width="9.140625" style="1"/>
    <col min="11783" max="11784" width="6.42578125" style="1" customWidth="1"/>
    <col min="11785" max="11785" width="13.85546875" style="1" customWidth="1"/>
    <col min="11786" max="11786" width="9.140625" style="1"/>
    <col min="11787" max="11787" width="11.5703125" style="1" customWidth="1"/>
    <col min="11788" max="12032" width="9.140625" style="1"/>
    <col min="12033" max="12033" width="12.42578125" style="1" customWidth="1"/>
    <col min="12034" max="12034" width="14" style="1" customWidth="1"/>
    <col min="12035" max="12035" width="9" style="1" customWidth="1"/>
    <col min="12036" max="12036" width="9.140625" style="1"/>
    <col min="12037" max="12037" width="6.85546875" style="1" customWidth="1"/>
    <col min="12038" max="12038" width="9.140625" style="1"/>
    <col min="12039" max="12040" width="6.42578125" style="1" customWidth="1"/>
    <col min="12041" max="12041" width="13.85546875" style="1" customWidth="1"/>
    <col min="12042" max="12042" width="9.140625" style="1"/>
    <col min="12043" max="12043" width="11.5703125" style="1" customWidth="1"/>
    <col min="12044" max="12288" width="9.140625" style="1"/>
    <col min="12289" max="12289" width="12.42578125" style="1" customWidth="1"/>
    <col min="12290" max="12290" width="14" style="1" customWidth="1"/>
    <col min="12291" max="12291" width="9" style="1" customWidth="1"/>
    <col min="12292" max="12292" width="9.140625" style="1"/>
    <col min="12293" max="12293" width="6.85546875" style="1" customWidth="1"/>
    <col min="12294" max="12294" width="9.140625" style="1"/>
    <col min="12295" max="12296" width="6.42578125" style="1" customWidth="1"/>
    <col min="12297" max="12297" width="13.85546875" style="1" customWidth="1"/>
    <col min="12298" max="12298" width="9.140625" style="1"/>
    <col min="12299" max="12299" width="11.5703125" style="1" customWidth="1"/>
    <col min="12300" max="12544" width="9.140625" style="1"/>
    <col min="12545" max="12545" width="12.42578125" style="1" customWidth="1"/>
    <col min="12546" max="12546" width="14" style="1" customWidth="1"/>
    <col min="12547" max="12547" width="9" style="1" customWidth="1"/>
    <col min="12548" max="12548" width="9.140625" style="1"/>
    <col min="12549" max="12549" width="6.85546875" style="1" customWidth="1"/>
    <col min="12550" max="12550" width="9.140625" style="1"/>
    <col min="12551" max="12552" width="6.42578125" style="1" customWidth="1"/>
    <col min="12553" max="12553" width="13.85546875" style="1" customWidth="1"/>
    <col min="12554" max="12554" width="9.140625" style="1"/>
    <col min="12555" max="12555" width="11.5703125" style="1" customWidth="1"/>
    <col min="12556" max="12800" width="9.140625" style="1"/>
    <col min="12801" max="12801" width="12.42578125" style="1" customWidth="1"/>
    <col min="12802" max="12802" width="14" style="1" customWidth="1"/>
    <col min="12803" max="12803" width="9" style="1" customWidth="1"/>
    <col min="12804" max="12804" width="9.140625" style="1"/>
    <col min="12805" max="12805" width="6.85546875" style="1" customWidth="1"/>
    <col min="12806" max="12806" width="9.140625" style="1"/>
    <col min="12807" max="12808" width="6.42578125" style="1" customWidth="1"/>
    <col min="12809" max="12809" width="13.85546875" style="1" customWidth="1"/>
    <col min="12810" max="12810" width="9.140625" style="1"/>
    <col min="12811" max="12811" width="11.5703125" style="1" customWidth="1"/>
    <col min="12812" max="13056" width="9.140625" style="1"/>
    <col min="13057" max="13057" width="12.42578125" style="1" customWidth="1"/>
    <col min="13058" max="13058" width="14" style="1" customWidth="1"/>
    <col min="13059" max="13059" width="9" style="1" customWidth="1"/>
    <col min="13060" max="13060" width="9.140625" style="1"/>
    <col min="13061" max="13061" width="6.85546875" style="1" customWidth="1"/>
    <col min="13062" max="13062" width="9.140625" style="1"/>
    <col min="13063" max="13064" width="6.42578125" style="1" customWidth="1"/>
    <col min="13065" max="13065" width="13.85546875" style="1" customWidth="1"/>
    <col min="13066" max="13066" width="9.140625" style="1"/>
    <col min="13067" max="13067" width="11.5703125" style="1" customWidth="1"/>
    <col min="13068" max="13312" width="9.140625" style="1"/>
    <col min="13313" max="13313" width="12.42578125" style="1" customWidth="1"/>
    <col min="13314" max="13314" width="14" style="1" customWidth="1"/>
    <col min="13315" max="13315" width="9" style="1" customWidth="1"/>
    <col min="13316" max="13316" width="9.140625" style="1"/>
    <col min="13317" max="13317" width="6.85546875" style="1" customWidth="1"/>
    <col min="13318" max="13318" width="9.140625" style="1"/>
    <col min="13319" max="13320" width="6.42578125" style="1" customWidth="1"/>
    <col min="13321" max="13321" width="13.85546875" style="1" customWidth="1"/>
    <col min="13322" max="13322" width="9.140625" style="1"/>
    <col min="13323" max="13323" width="11.5703125" style="1" customWidth="1"/>
    <col min="13324" max="13568" width="9.140625" style="1"/>
    <col min="13569" max="13569" width="12.42578125" style="1" customWidth="1"/>
    <col min="13570" max="13570" width="14" style="1" customWidth="1"/>
    <col min="13571" max="13571" width="9" style="1" customWidth="1"/>
    <col min="13572" max="13572" width="9.140625" style="1"/>
    <col min="13573" max="13573" width="6.85546875" style="1" customWidth="1"/>
    <col min="13574" max="13574" width="9.140625" style="1"/>
    <col min="13575" max="13576" width="6.42578125" style="1" customWidth="1"/>
    <col min="13577" max="13577" width="13.85546875" style="1" customWidth="1"/>
    <col min="13578" max="13578" width="9.140625" style="1"/>
    <col min="13579" max="13579" width="11.5703125" style="1" customWidth="1"/>
    <col min="13580" max="13824" width="9.140625" style="1"/>
    <col min="13825" max="13825" width="12.42578125" style="1" customWidth="1"/>
    <col min="13826" max="13826" width="14" style="1" customWidth="1"/>
    <col min="13827" max="13827" width="9" style="1" customWidth="1"/>
    <col min="13828" max="13828" width="9.140625" style="1"/>
    <col min="13829" max="13829" width="6.85546875" style="1" customWidth="1"/>
    <col min="13830" max="13830" width="9.140625" style="1"/>
    <col min="13831" max="13832" width="6.42578125" style="1" customWidth="1"/>
    <col min="13833" max="13833" width="13.85546875" style="1" customWidth="1"/>
    <col min="13834" max="13834" width="9.140625" style="1"/>
    <col min="13835" max="13835" width="11.5703125" style="1" customWidth="1"/>
    <col min="13836" max="14080" width="9.140625" style="1"/>
    <col min="14081" max="14081" width="12.42578125" style="1" customWidth="1"/>
    <col min="14082" max="14082" width="14" style="1" customWidth="1"/>
    <col min="14083" max="14083" width="9" style="1" customWidth="1"/>
    <col min="14084" max="14084" width="9.140625" style="1"/>
    <col min="14085" max="14085" width="6.85546875" style="1" customWidth="1"/>
    <col min="14086" max="14086" width="9.140625" style="1"/>
    <col min="14087" max="14088" width="6.42578125" style="1" customWidth="1"/>
    <col min="14089" max="14089" width="13.85546875" style="1" customWidth="1"/>
    <col min="14090" max="14090" width="9.140625" style="1"/>
    <col min="14091" max="14091" width="11.5703125" style="1" customWidth="1"/>
    <col min="14092" max="14336" width="9.140625" style="1"/>
    <col min="14337" max="14337" width="12.42578125" style="1" customWidth="1"/>
    <col min="14338" max="14338" width="14" style="1" customWidth="1"/>
    <col min="14339" max="14339" width="9" style="1" customWidth="1"/>
    <col min="14340" max="14340" width="9.140625" style="1"/>
    <col min="14341" max="14341" width="6.85546875" style="1" customWidth="1"/>
    <col min="14342" max="14342" width="9.140625" style="1"/>
    <col min="14343" max="14344" width="6.42578125" style="1" customWidth="1"/>
    <col min="14345" max="14345" width="13.85546875" style="1" customWidth="1"/>
    <col min="14346" max="14346" width="9.140625" style="1"/>
    <col min="14347" max="14347" width="11.5703125" style="1" customWidth="1"/>
    <col min="14348" max="14592" width="9.140625" style="1"/>
    <col min="14593" max="14593" width="12.42578125" style="1" customWidth="1"/>
    <col min="14594" max="14594" width="14" style="1" customWidth="1"/>
    <col min="14595" max="14595" width="9" style="1" customWidth="1"/>
    <col min="14596" max="14596" width="9.140625" style="1"/>
    <col min="14597" max="14597" width="6.85546875" style="1" customWidth="1"/>
    <col min="14598" max="14598" width="9.140625" style="1"/>
    <col min="14599" max="14600" width="6.42578125" style="1" customWidth="1"/>
    <col min="14601" max="14601" width="13.85546875" style="1" customWidth="1"/>
    <col min="14602" max="14602" width="9.140625" style="1"/>
    <col min="14603" max="14603" width="11.5703125" style="1" customWidth="1"/>
    <col min="14604" max="14848" width="9.140625" style="1"/>
    <col min="14849" max="14849" width="12.42578125" style="1" customWidth="1"/>
    <col min="14850" max="14850" width="14" style="1" customWidth="1"/>
    <col min="14851" max="14851" width="9" style="1" customWidth="1"/>
    <col min="14852" max="14852" width="9.140625" style="1"/>
    <col min="14853" max="14853" width="6.85546875" style="1" customWidth="1"/>
    <col min="14854" max="14854" width="9.140625" style="1"/>
    <col min="14855" max="14856" width="6.42578125" style="1" customWidth="1"/>
    <col min="14857" max="14857" width="13.85546875" style="1" customWidth="1"/>
    <col min="14858" max="14858" width="9.140625" style="1"/>
    <col min="14859" max="14859" width="11.5703125" style="1" customWidth="1"/>
    <col min="14860" max="15104" width="9.140625" style="1"/>
    <col min="15105" max="15105" width="12.42578125" style="1" customWidth="1"/>
    <col min="15106" max="15106" width="14" style="1" customWidth="1"/>
    <col min="15107" max="15107" width="9" style="1" customWidth="1"/>
    <col min="15108" max="15108" width="9.140625" style="1"/>
    <col min="15109" max="15109" width="6.85546875" style="1" customWidth="1"/>
    <col min="15110" max="15110" width="9.140625" style="1"/>
    <col min="15111" max="15112" width="6.42578125" style="1" customWidth="1"/>
    <col min="15113" max="15113" width="13.85546875" style="1" customWidth="1"/>
    <col min="15114" max="15114" width="9.140625" style="1"/>
    <col min="15115" max="15115" width="11.5703125" style="1" customWidth="1"/>
    <col min="15116" max="15360" width="9.140625" style="1"/>
    <col min="15361" max="15361" width="12.42578125" style="1" customWidth="1"/>
    <col min="15362" max="15362" width="14" style="1" customWidth="1"/>
    <col min="15363" max="15363" width="9" style="1" customWidth="1"/>
    <col min="15364" max="15364" width="9.140625" style="1"/>
    <col min="15365" max="15365" width="6.85546875" style="1" customWidth="1"/>
    <col min="15366" max="15366" width="9.140625" style="1"/>
    <col min="15367" max="15368" width="6.42578125" style="1" customWidth="1"/>
    <col min="15369" max="15369" width="13.85546875" style="1" customWidth="1"/>
    <col min="15370" max="15370" width="9.140625" style="1"/>
    <col min="15371" max="15371" width="11.5703125" style="1" customWidth="1"/>
    <col min="15372" max="15616" width="9.140625" style="1"/>
    <col min="15617" max="15617" width="12.42578125" style="1" customWidth="1"/>
    <col min="15618" max="15618" width="14" style="1" customWidth="1"/>
    <col min="15619" max="15619" width="9" style="1" customWidth="1"/>
    <col min="15620" max="15620" width="9.140625" style="1"/>
    <col min="15621" max="15621" width="6.85546875" style="1" customWidth="1"/>
    <col min="15622" max="15622" width="9.140625" style="1"/>
    <col min="15623" max="15624" width="6.42578125" style="1" customWidth="1"/>
    <col min="15625" max="15625" width="13.85546875" style="1" customWidth="1"/>
    <col min="15626" max="15626" width="9.140625" style="1"/>
    <col min="15627" max="15627" width="11.5703125" style="1" customWidth="1"/>
    <col min="15628" max="15872" width="9.140625" style="1"/>
    <col min="15873" max="15873" width="12.42578125" style="1" customWidth="1"/>
    <col min="15874" max="15874" width="14" style="1" customWidth="1"/>
    <col min="15875" max="15875" width="9" style="1" customWidth="1"/>
    <col min="15876" max="15876" width="9.140625" style="1"/>
    <col min="15877" max="15877" width="6.85546875" style="1" customWidth="1"/>
    <col min="15878" max="15878" width="9.140625" style="1"/>
    <col min="15879" max="15880" width="6.42578125" style="1" customWidth="1"/>
    <col min="15881" max="15881" width="13.85546875" style="1" customWidth="1"/>
    <col min="15882" max="15882" width="9.140625" style="1"/>
    <col min="15883" max="15883" width="11.5703125" style="1" customWidth="1"/>
    <col min="15884" max="16128" width="9.140625" style="1"/>
    <col min="16129" max="16129" width="12.42578125" style="1" customWidth="1"/>
    <col min="16130" max="16130" width="14" style="1" customWidth="1"/>
    <col min="16131" max="16131" width="9" style="1" customWidth="1"/>
    <col min="16132" max="16132" width="9.140625" style="1"/>
    <col min="16133" max="16133" width="6.85546875" style="1" customWidth="1"/>
    <col min="16134" max="16134" width="9.140625" style="1"/>
    <col min="16135" max="16136" width="6.42578125" style="1" customWidth="1"/>
    <col min="16137" max="16137" width="13.85546875" style="1" customWidth="1"/>
    <col min="16138" max="16138" width="9.140625" style="1"/>
    <col min="16139" max="16139" width="11.5703125" style="1" customWidth="1"/>
    <col min="16140" max="16384" width="9.140625" style="1"/>
  </cols>
  <sheetData>
    <row r="1" spans="1:11">
      <c r="A1" s="3" t="s">
        <v>31</v>
      </c>
      <c r="B1" s="48" t="str">
        <f>'1. stran'!B6</f>
        <v>MESTNA OBČINA NOVA GORICA</v>
      </c>
      <c r="C1" s="19"/>
      <c r="D1" s="19"/>
      <c r="E1" s="19"/>
      <c r="F1" s="19"/>
      <c r="G1" s="19"/>
      <c r="H1" s="19"/>
      <c r="I1" s="49"/>
    </row>
    <row r="2" spans="1:11">
      <c r="A2" s="6"/>
      <c r="B2" s="24" t="str">
        <f>'1. stran'!B7</f>
        <v>Trg Edvarda Kardelja 1</v>
      </c>
      <c r="I2" s="50"/>
    </row>
    <row r="3" spans="1:11">
      <c r="A3" s="9"/>
      <c r="B3" s="51" t="str">
        <f>'1. stran'!B8</f>
        <v>5000 Nova Gorica</v>
      </c>
      <c r="C3" s="17"/>
      <c r="D3" s="17"/>
      <c r="E3" s="17"/>
      <c r="F3" s="17"/>
      <c r="G3" s="17"/>
      <c r="H3" s="17"/>
      <c r="I3" s="52"/>
    </row>
    <row r="4" spans="1:11">
      <c r="B4" s="24"/>
    </row>
    <row r="5" spans="1:11">
      <c r="A5" s="15" t="s">
        <v>1</v>
      </c>
      <c r="B5" s="29" t="s">
        <v>461</v>
      </c>
      <c r="C5" s="27"/>
      <c r="D5" s="27"/>
      <c r="E5" s="27"/>
      <c r="F5" s="27"/>
      <c r="G5" s="27"/>
      <c r="H5" s="27"/>
      <c r="I5" s="54"/>
    </row>
    <row r="6" spans="1:11">
      <c r="B6" s="24"/>
    </row>
    <row r="7" spans="1:11">
      <c r="A7" s="15" t="s">
        <v>2</v>
      </c>
      <c r="B7" s="29" t="str">
        <f>'1. stran'!B14:E14</f>
        <v>ENERGETSKA SANACIJA, REKONSTRUKCIJA</v>
      </c>
      <c r="C7" s="27"/>
      <c r="D7" s="27"/>
      <c r="E7" s="27"/>
      <c r="F7" s="27"/>
      <c r="G7" s="27"/>
      <c r="H7" s="27"/>
      <c r="I7" s="54"/>
    </row>
    <row r="8" spans="1:11" ht="15" customHeight="1"/>
    <row r="9" spans="1:11" ht="11.25" customHeight="1"/>
    <row r="10" spans="1:11" ht="18.75">
      <c r="B10" s="475" t="s">
        <v>1442</v>
      </c>
      <c r="C10" s="56"/>
      <c r="D10" s="56"/>
      <c r="E10" s="56"/>
      <c r="F10" s="56"/>
      <c r="G10" s="56"/>
      <c r="H10" s="56"/>
      <c r="I10" s="57"/>
    </row>
    <row r="11" spans="1:11" ht="17.25" thickBot="1"/>
    <row r="12" spans="1:11" ht="17.25" thickBot="1">
      <c r="A12" s="58"/>
      <c r="B12" s="500" t="s">
        <v>1443</v>
      </c>
      <c r="C12" s="501"/>
      <c r="D12" s="501"/>
      <c r="E12" s="501"/>
      <c r="F12" s="501"/>
      <c r="G12" s="501"/>
      <c r="H12" s="501"/>
      <c r="I12" s="502"/>
    </row>
    <row r="13" spans="1:11" ht="4.5" customHeight="1">
      <c r="A13" s="58"/>
      <c r="B13" s="24"/>
    </row>
    <row r="14" spans="1:11" ht="16.5" customHeight="1">
      <c r="A14" s="58"/>
      <c r="B14" s="24"/>
    </row>
    <row r="15" spans="1:11">
      <c r="A15" s="58"/>
      <c r="B15" s="476" t="s">
        <v>1444</v>
      </c>
      <c r="C15" s="477"/>
      <c r="D15" s="477"/>
      <c r="E15" s="477"/>
      <c r="F15" s="477"/>
      <c r="G15" s="477"/>
      <c r="H15" s="477"/>
      <c r="I15" s="925">
        <f>'A|Pripravljalna dela'!I2+'A|Rušitvena d.'!I2+'A|Zemeljska d.'!I2+'A|Betonska d.'!I2+'A|Opaž-tesarska d.'!I2+'A|Zidarska d.'!I2+'A|Fasada'!I2+'B|Krovsko kleparska d.'!I2+'B|Ključavničarska d.'!I2+'B|Mizarska d.'!I2+'B|Stavbno pohi.'!I2+'B|Estrih'!I2+'B|Tlakarska d.'!I2+'B|Keramičarska d.'!I2+'B|Slikopleskarska d.'!I2+'B|Montažerska d. '!I2+'B|Oprema kuhinje'!I2+'E1 - NN priključek'!I4+'E2- NN Električne inštalacije'!I4+'S-01 - Pripravljalna dela'!I2+'S 02 - Priključek vode'!I2+'S 03 - Vodovod'!I2+'S 04 - Kanalizacija'!I2+'S 05 - Ogrevanje in hlajenje'!I2+'S 06 - Prezračevanje'!I2+'S 07 - Strojnica'!I2+'S 08 - Gasilniki'!I2+'S 09 -Prezr. kuh. in jedilnice '!I2</f>
        <v>0</v>
      </c>
      <c r="K15" s="478"/>
    </row>
    <row r="16" spans="1:11" ht="4.5" customHeight="1">
      <c r="A16" s="58"/>
      <c r="B16" s="24"/>
    </row>
    <row r="17" spans="1:11">
      <c r="A17" s="58"/>
      <c r="B17" s="479" t="s">
        <v>1445</v>
      </c>
      <c r="C17" s="480"/>
      <c r="D17" s="480"/>
      <c r="E17" s="480"/>
      <c r="F17" s="480"/>
      <c r="G17" s="480"/>
      <c r="H17" s="480"/>
      <c r="I17" s="481">
        <f>'A|Pripravljalna dela'!I3+'A|Rušitvena d.'!I3+'A|Zemeljska d.'!I3+'A|Betonska d.'!I3+'A|Opaž-tesarska d.'!I3+'A|Zidarska d.'!I3+'A|Fasada'!I3+'B|Krovsko kleparska d.'!I3+'B|Ključavničarska d.'!I3+'B|Mizarska d.'!I3+'B|Stavbno pohi.'!I3+'B|Estrih'!I3+'B|Tlakarska d.'!I3+'B|Keramičarska d.'!I3+'B|Slikopleskarska d.'!I3+'B|Montažerska d. '!I3+'B|Oprema kuhinje'!I3+'E1 - NN priključek'!I5+'E2- NN Električne inštalacije'!I5+'S-01 - Pripravljalna dela'!I3+'S 02 - Priključek vode'!I3+'S 03 - Vodovod'!I3+'S 04 - Kanalizacija'!I3+'S 05 - Ogrevanje in hlajenje'!I3+'S 06 - Prezračevanje'!I3+'S 07 - Strojnica'!I3+'S 08 - Gasilniki'!I3+'S 09 -Prezr. kuh. in jedilnice '!I3</f>
        <v>0</v>
      </c>
      <c r="K17" s="482">
        <f>I15+I19+I21+I23</f>
        <v>0</v>
      </c>
    </row>
    <row r="18" spans="1:11" ht="5.25" customHeight="1">
      <c r="A18" s="58"/>
      <c r="B18" s="24"/>
    </row>
    <row r="19" spans="1:11" ht="33" customHeight="1">
      <c r="A19" s="483"/>
      <c r="B19" s="1179" t="s">
        <v>1446</v>
      </c>
      <c r="C19" s="1180"/>
      <c r="D19" s="1180"/>
      <c r="E19" s="1180"/>
      <c r="F19" s="1180"/>
      <c r="G19" s="484"/>
      <c r="H19" s="484"/>
      <c r="I19" s="926">
        <f>'A|Pripravljalna dela'!I4+'A|Rušitvena d.'!I4+'A|Zemeljska d.'!I4+'A|Betonska d.'!I4+'A|Opaž-tesarska d.'!I4+'A|Zidarska d.'!I4+'A|Fasada'!I4+'B|Krovsko kleparska d.'!I4+'B|Ključavničarska d.'!I4+'B|Mizarska d.'!I4+'B|Stavbno pohi.'!I4+'B|Estrih'!I4+'B|Tlakarska d.'!I4+'B|Keramičarska d.'!I4+'B|Slikopleskarska d.'!I4+'B|Montažerska d. '!I4+'B|Oprema kuhinje'!I4+'E1 - NN priključek'!I6+'E2- NN Električne inštalacije'!I6+'S-01 - Pripravljalna dela'!I4+'S 02 - Priključek vode'!I4+'S 03 - Vodovod'!I4+'S 04 - Kanalizacija'!I4+'S 05 - Ogrevanje in hlajenje'!I4+'S 06 - Prezračevanje'!I4+'S 07 - Strojnica'!I4+'S 08 - Gasilniki'!I4+'S 09 -Prezr. kuh. in jedilnice '!I4</f>
        <v>0</v>
      </c>
      <c r="J19" s="485"/>
      <c r="K19" s="53">
        <f>I17+I25+I27+I29+I31+I38+I40+I46</f>
        <v>0</v>
      </c>
    </row>
    <row r="20" spans="1:11" ht="5.25" customHeight="1">
      <c r="A20" s="71"/>
      <c r="I20" s="927"/>
      <c r="J20" s="482"/>
    </row>
    <row r="21" spans="1:11">
      <c r="A21" s="58"/>
      <c r="B21" s="486" t="s">
        <v>1447</v>
      </c>
      <c r="C21" s="487"/>
      <c r="D21" s="487"/>
      <c r="E21" s="487"/>
      <c r="F21" s="487"/>
      <c r="G21" s="487"/>
      <c r="H21" s="487"/>
      <c r="I21" s="928">
        <f>'A|Pripravljalna dela'!I5+'A|Rušitvena d.'!I5+'A|Zemeljska d.'!I5+'A|Betonska d.'!I5+'A|Opaž-tesarska d.'!I5+'A|Zidarska d.'!I5+'A|Fasada'!I5+'B|Krovsko kleparska d.'!I5+'B|Ključavničarska d.'!I5+'B|Mizarska d.'!I5+'B|Stavbno pohi.'!I5+'B|Estrih'!I5+'B|Tlakarska d.'!I5+'B|Keramičarska d.'!I5+'B|Slikopleskarska d.'!I5+'B|Montažerska d. '!I5+'B|Oprema kuhinje'!I5+'E1 - NN priključek'!I7+'E2- NN Električne inštalacije'!I7+'S-01 - Pripravljalna dela'!I5+'S 02 - Priključek vode'!I5+'S 03 - Vodovod'!I5+'S 04 - Kanalizacija'!I5+'S 05 - Ogrevanje in hlajenje'!I5+'S 06 - Prezračevanje'!I5+'S 07 - Strojnica'!I5+'S 08 - Gasilniki'!I5+'S 09 -Prezr. kuh. in jedilnice '!I5</f>
        <v>0</v>
      </c>
      <c r="J21" s="482"/>
      <c r="K21" s="488"/>
    </row>
    <row r="22" spans="1:11" ht="5.25" customHeight="1">
      <c r="A22" s="58"/>
      <c r="B22" s="24"/>
      <c r="I22" s="927"/>
    </row>
    <row r="23" spans="1:11" s="24" customFormat="1" ht="35.25" customHeight="1">
      <c r="A23" s="489"/>
      <c r="B23" s="1181" t="s">
        <v>1448</v>
      </c>
      <c r="C23" s="1182"/>
      <c r="D23" s="1182"/>
      <c r="E23" s="1182"/>
      <c r="F23" s="1182"/>
      <c r="G23" s="1182"/>
      <c r="H23" s="1182"/>
      <c r="I23" s="490">
        <f>'A|Pripravljalna dela'!I6+'A|Rušitvena d.'!I6+'A|Zemeljska d.'!I6+'A|Betonska d.'!I6+'A|Opaž-tesarska d.'!I6+'A|Zidarska d.'!I6+'A|Fasada'!I6+'B|Krovsko kleparska d.'!I6+'B|Ključavničarska d.'!I6+'B|Mizarska d.'!I6+'B|Stavbno pohi.'!I6+'B|Estrih'!I6+'B|Tlakarska d.'!I6+'B|Keramičarska d.'!I6+'B|Slikopleskarska d.'!I6+'B|Montažerska d. '!I6+'B|Oprema kuhinje'!I6+'E1 - NN priključek'!I8+'E2- NN Električne inštalacije'!I8+'S-01 - Pripravljalna dela'!I6+'S 02 - Priključek vode'!I6+'S 03 - Vodovod'!I6+'S 04 - Kanalizacija'!I6+'S 05 - Ogrevanje in hlajenje'!I6+'S 06 - Prezračevanje'!I6+'S 07 - Strojnica'!I6+'S 08 - Gasilniki'!I6+'S 09 -Prezr. kuh. in jedilnice '!I6</f>
        <v>0</v>
      </c>
      <c r="K23" s="491"/>
    </row>
    <row r="24" spans="1:11" s="24" customFormat="1" ht="5.25" customHeight="1">
      <c r="A24" s="190"/>
      <c r="B24" s="62"/>
      <c r="C24" s="62"/>
      <c r="D24" s="62"/>
      <c r="E24" s="62"/>
      <c r="F24" s="62"/>
      <c r="G24" s="62"/>
      <c r="H24" s="62"/>
      <c r="I24" s="929"/>
    </row>
    <row r="25" spans="1:11" s="24" customFormat="1">
      <c r="A25" s="492"/>
      <c r="B25" s="493" t="s">
        <v>1449</v>
      </c>
      <c r="C25" s="494"/>
      <c r="D25" s="494"/>
      <c r="E25" s="494"/>
      <c r="F25" s="494"/>
      <c r="G25" s="494"/>
      <c r="H25" s="494"/>
      <c r="I25" s="930">
        <f>'A|Pripravljalna dela'!I7+'A|Rušitvena d.'!I7+'A|Zemeljska d.'!I7+'A|Betonska d.'!I7+'A|Opaž-tesarska d.'!I7+'A|Zidarska d.'!I7+'A|Fasada'!I7+'B|Krovsko kleparska d.'!I7+'B|Ključavničarska d.'!I7+'B|Mizarska d.'!I7+'B|Stavbno pohi.'!I7+'B|Estrih'!I7+'B|Tlakarska d.'!I7+'B|Keramičarska d.'!I7+'B|Slikopleskarska d.'!I7+'B|Montažerska d. '!I7+'B|Oprema kuhinje'!I7+'E1 - NN priključek'!I9+'E2- NN Električne inštalacije'!I9+'S-01 - Pripravljalna dela'!I7+'S 02 - Priključek vode'!I7+'S 03 - Vodovod'!I7+'S 04 - Kanalizacija'!I7+'S 05 - Ogrevanje in hlajenje'!I7+'S 06 - Prezračevanje'!I9+'S 07 - Strojnica'!I7+'S 08 - Gasilniki'!I7+'S 09 -Prezr. kuh. in jedilnice '!I7</f>
        <v>0</v>
      </c>
    </row>
    <row r="26" spans="1:11" ht="5.25" customHeight="1">
      <c r="A26" s="58"/>
      <c r="B26" s="24"/>
      <c r="I26" s="927"/>
    </row>
    <row r="27" spans="1:11" s="24" customFormat="1">
      <c r="A27" s="492"/>
      <c r="B27" s="495" t="s">
        <v>1736</v>
      </c>
      <c r="C27" s="496"/>
      <c r="D27" s="496"/>
      <c r="E27" s="496"/>
      <c r="F27" s="496"/>
      <c r="G27" s="496"/>
      <c r="H27" s="496"/>
      <c r="I27" s="931">
        <f>'A|Pripravljalna dela'!I8+'A|Rušitvena d.'!I8+'A|Zemeljska d.'!I8+'A|Betonska d.'!I8+'A|Opaž-tesarska d.'!I8+'A|Zidarska d.'!I8+'A|Fasada'!I8+'B|Krovsko kleparska d.'!I8+'B|Ključavničarska d.'!I8+'B|Mizarska d.'!I8+'B|Stavbno pohi.'!I8+'B|Estrih'!I8+'B|Tlakarska d.'!I8+'B|Keramičarska d.'!I8+'B|Slikopleskarska d.'!I8+'B|Montažerska d. '!I8+'B|Oprema kuhinje'!I8+'E1 - NN priključek'!I10+'E2- NN Električne inštalacije'!I10+'S-01 - Pripravljalna dela'!I8+'S 02 - Priključek vode'!I8+'S 03 - Vodovod'!I8+'S 04 - Kanalizacija'!I8+'S 05 - Ogrevanje in hlajenje'!I8+'S 06 - Prezračevanje'!I10+'S 07 - Strojnica'!I8+'S 08 - Gasilniki'!I8+'S 09 -Prezr. kuh. in jedilnice '!I8</f>
        <v>0</v>
      </c>
    </row>
    <row r="28" spans="1:11" ht="5.25" customHeight="1">
      <c r="A28" s="58"/>
      <c r="B28" s="24"/>
      <c r="I28" s="927"/>
    </row>
    <row r="29" spans="1:11" s="24" customFormat="1">
      <c r="A29" s="492"/>
      <c r="B29" s="919" t="s">
        <v>1769</v>
      </c>
      <c r="C29" s="920"/>
      <c r="D29" s="920"/>
      <c r="E29" s="920"/>
      <c r="F29" s="920"/>
      <c r="G29" s="920"/>
      <c r="H29" s="920"/>
      <c r="I29" s="932">
        <f>'E2- NN Električne inštalacije'!I13</f>
        <v>0</v>
      </c>
    </row>
    <row r="30" spans="1:11" ht="5.25" customHeight="1">
      <c r="A30" s="58"/>
      <c r="B30" s="24"/>
      <c r="I30" s="927"/>
    </row>
    <row r="31" spans="1:11" s="24" customFormat="1">
      <c r="A31" s="492"/>
      <c r="B31" s="506" t="s">
        <v>1452</v>
      </c>
      <c r="C31" s="507"/>
      <c r="D31" s="507"/>
      <c r="E31" s="507"/>
      <c r="F31" s="507"/>
      <c r="G31" s="507"/>
      <c r="H31" s="507"/>
      <c r="I31" s="933">
        <f>'A|Pripravljalna dela'!I10+'A|Rušitvena d.'!I10+'A|Zemeljska d.'!I10+'A|Betonska d.'!I10+'A|Opaž-tesarska d.'!I10+'A|Zidarska d.'!I10+'A|Fasada'!I10+'B|Krovsko kleparska d.'!I10+'B|Ključavničarska d.'!I10+'B|Mizarska d.'!I10+'B|Stavbno pohi.'!I10+'B|Estrih'!I10+'B|Tlakarska d.'!I10+'B|Keramičarska d.'!I10+'B|Slikopleskarska d.'!I10+'B|Montažerska d. '!I10+'B|Oprema kuhinje'!I10+'E1 - NN priključek'!I12+'E2- NN Električne inštalacije'!I12+'S-01 - Pripravljalna dela'!I10+'S 02 - Priključek vode'!I10+'S 03 - Vodovod'!I10+'S 04 - Kanalizacija'!I10+'S 05 - Ogrevanje in hlajenje'!I11+'S 06 - Prezračevanje'!I12+'S 07 - Strojnica'!I10+'S 08 - Gasilniki'!I10+'S 09 -Prezr. kuh. in jedilnice '!I10</f>
        <v>0</v>
      </c>
    </row>
    <row r="32" spans="1:11" s="24" customFormat="1" ht="8.25" customHeight="1">
      <c r="A32" s="492"/>
      <c r="B32" s="194"/>
      <c r="C32" s="532"/>
      <c r="D32" s="532"/>
      <c r="E32" s="532"/>
      <c r="F32" s="532"/>
      <c r="G32" s="532"/>
      <c r="H32" s="532"/>
      <c r="I32" s="1017"/>
    </row>
    <row r="33" spans="1:9" s="24" customFormat="1">
      <c r="A33" s="492"/>
      <c r="B33" s="1018" t="s">
        <v>2444</v>
      </c>
      <c r="C33" s="1019"/>
      <c r="D33" s="1019"/>
      <c r="E33" s="1019"/>
      <c r="F33" s="1019"/>
      <c r="G33" s="1019"/>
      <c r="H33" s="1019"/>
      <c r="I33" s="1020">
        <f>'B|Stavbno pohi.'!I13+'A|Fasada'!I12+'B|Krovsko kleparska d.'!I12+'A|Rušitvena d.'!I12+'A|Betonska d.'!I12+'A|Opaž-tesarska d.'!I12+'A|Pripravljalna dela'!I13</f>
        <v>0</v>
      </c>
    </row>
    <row r="34" spans="1:9" ht="12" customHeight="1" thickBot="1">
      <c r="A34" s="58"/>
      <c r="B34" s="24"/>
      <c r="I34" s="927"/>
    </row>
    <row r="35" spans="1:9" s="24" customFormat="1" ht="17.25" thickBot="1">
      <c r="A35" s="190"/>
      <c r="B35" s="497" t="s">
        <v>1450</v>
      </c>
      <c r="C35" s="498"/>
      <c r="D35" s="498"/>
      <c r="E35" s="498"/>
      <c r="F35" s="498"/>
      <c r="G35" s="498"/>
      <c r="H35" s="498"/>
      <c r="I35" s="934">
        <f>SUM(I15:I33)</f>
        <v>0</v>
      </c>
    </row>
    <row r="36" spans="1:9" s="24" customFormat="1">
      <c r="A36" s="924"/>
      <c r="B36" s="194"/>
      <c r="C36" s="532"/>
      <c r="D36" s="532"/>
      <c r="E36" s="532"/>
      <c r="F36" s="532"/>
      <c r="G36" s="532"/>
      <c r="H36" s="532"/>
      <c r="I36" s="195"/>
    </row>
    <row r="37" spans="1:9" ht="5.25" customHeight="1">
      <c r="A37" s="58"/>
      <c r="B37" s="24"/>
    </row>
    <row r="38" spans="1:9" s="24" customFormat="1">
      <c r="A38" s="492"/>
      <c r="B38" s="503" t="s">
        <v>1458</v>
      </c>
      <c r="C38" s="504"/>
      <c r="D38" s="504"/>
      <c r="E38" s="504"/>
      <c r="F38" s="504"/>
      <c r="G38" s="504"/>
      <c r="H38" s="504"/>
      <c r="I38" s="505">
        <f>'A|Pripravljalna dela'!I9+'A|Rušitvena d.'!I9+'A|Zemeljska d.'!I9+'A|Betonska d.'!I9+'A|Opaž-tesarska d.'!I9+'A|Zidarska d.'!I9+'A|Fasada'!I9+'B|Krovsko kleparska d.'!I9+'B|Ključavničarska d.'!I9+'B|Mizarska d.'!I9+'B|Stavbno pohi.'!I9+'B|Estrih'!I9+'B|Tlakarska d.'!I9+'B|Keramičarska d.'!I9+'B|Slikopleskarska d.'!I9+'B|Montažerska d. '!I9+'B|Oprema kuhinje'!I9+'E1 - NN priključek'!I11+'E2- NN Električne inštalacije'!I11+'S-01 - Pripravljalna dela'!I9+'S 02 - Priključek vode'!I9+'S 03 - Vodovod'!I9+'S 04 - Kanalizacija'!I9+'S 05 - Ogrevanje in hlajenje'!I10+'S 06 - Prezračevanje'!I11+'S 07 - Strojnica'!I9+'S 08 - Gasilniki'!I9+'S 09 -Prezr. kuh. in jedilnice '!I9</f>
        <v>0</v>
      </c>
    </row>
    <row r="39" spans="1:9" ht="5.25" customHeight="1">
      <c r="A39" s="58"/>
      <c r="B39" s="24"/>
    </row>
    <row r="40" spans="1:9" s="24" customFormat="1">
      <c r="A40" s="492"/>
      <c r="B40" s="921" t="s">
        <v>1770</v>
      </c>
      <c r="C40" s="922"/>
      <c r="D40" s="922"/>
      <c r="E40" s="922"/>
      <c r="F40" s="922"/>
      <c r="G40" s="922"/>
      <c r="H40" s="922"/>
      <c r="I40" s="923">
        <f>'A|Pripravljalna dela'!I11+'A|Rušitvena d.'!I11+'A|Zemeljska d.'!I11+'A|Betonska d.'!I11+'A|Opaž-tesarska d.'!I11+'A|Zidarska d.'!I11+'A|Fasada'!I11+'B|Krovsko kleparska d.'!I11+'B|Ključavničarska d.'!I11+'B|Mizarska d.'!I11+'B|Stavbno pohi.'!I11+'B|Estrih'!I11+'B|Tlakarska d.'!I11+'B|Keramičarska d.'!I11+'B|Slikopleskarska d.'!I11+'B|Montažerska d. '!I11+'B|Oprema kuhinje'!I11+'E1 - NN priključek'!I13+'E2- NN Električne inštalacije'!I14+'S-01 - Pripravljalna dela'!I11+'S 02 - Priključek vode'!I11+'S 03 - Vodovod'!I11+'S 04 - Kanalizacija'!I11+'S 05 - Ogrevanje in hlajenje'!I12+'S 06 - Prezračevanje'!I13+'S 07 - Strojnica'!I11+'S 08 - Gasilniki'!I11+'S 09 -Prezr. kuh. in jedilnice '!I11</f>
        <v>0</v>
      </c>
    </row>
    <row r="41" spans="1:9" ht="12" customHeight="1" thickBot="1">
      <c r="A41" s="71"/>
    </row>
    <row r="42" spans="1:9" s="24" customFormat="1" ht="17.25" thickBot="1">
      <c r="A42" s="190"/>
      <c r="B42" s="497" t="s">
        <v>1451</v>
      </c>
      <c r="C42" s="498"/>
      <c r="D42" s="498"/>
      <c r="E42" s="498"/>
      <c r="F42" s="498"/>
      <c r="G42" s="498"/>
      <c r="H42" s="498"/>
      <c r="I42" s="499">
        <f>SUM(I38:I40)</f>
        <v>0</v>
      </c>
    </row>
    <row r="43" spans="1:9" ht="16.5" customHeight="1">
      <c r="A43" s="58"/>
      <c r="B43" s="24"/>
    </row>
    <row r="44" spans="1:9" ht="17.25" thickBot="1">
      <c r="A44" s="71"/>
    </row>
    <row r="45" spans="1:9" s="62" customFormat="1" ht="20.100000000000001" customHeight="1">
      <c r="B45" s="63" t="s">
        <v>451</v>
      </c>
      <c r="C45" s="64"/>
      <c r="D45" s="64"/>
      <c r="E45" s="64"/>
      <c r="F45" s="64"/>
      <c r="G45" s="64"/>
      <c r="H45" s="64"/>
      <c r="I45" s="65">
        <f>I35+I42</f>
        <v>0</v>
      </c>
    </row>
    <row r="46" spans="1:9" s="24" customFormat="1" ht="18" customHeight="1">
      <c r="B46" s="66" t="s">
        <v>2503</v>
      </c>
      <c r="I46" s="67">
        <f>I45*0.05</f>
        <v>0</v>
      </c>
    </row>
    <row r="47" spans="1:9" s="62" customFormat="1" ht="17.25" customHeight="1" thickBot="1">
      <c r="B47" s="68" t="s">
        <v>1379</v>
      </c>
      <c r="C47" s="69"/>
      <c r="D47" s="69"/>
      <c r="E47" s="69"/>
      <c r="F47" s="69"/>
      <c r="G47" s="69"/>
      <c r="H47" s="69"/>
      <c r="I47" s="196">
        <f>(I45+I46)*0.22</f>
        <v>0</v>
      </c>
    </row>
    <row r="48" spans="1:9" s="62" customFormat="1" ht="17.25" customHeight="1" thickBot="1">
      <c r="B48" s="24"/>
      <c r="I48" s="70"/>
    </row>
    <row r="49" spans="1:9" s="62" customFormat="1" ht="25.5" customHeight="1" thickBot="1">
      <c r="B49" s="197" t="s">
        <v>1380</v>
      </c>
      <c r="C49" s="198"/>
      <c r="D49" s="198"/>
      <c r="E49" s="198"/>
      <c r="F49" s="198"/>
      <c r="G49" s="198"/>
      <c r="H49" s="198"/>
      <c r="I49" s="199">
        <f>SUM(I45:I48)</f>
        <v>0</v>
      </c>
    </row>
    <row r="51" spans="1:9">
      <c r="A51" s="71"/>
    </row>
  </sheetData>
  <sheetProtection selectLockedCells="1" selectUnlockedCells="1"/>
  <mergeCells count="2">
    <mergeCell ref="B19:F19"/>
    <mergeCell ref="B23:H23"/>
  </mergeCells>
  <pageMargins left="0.78740157480314965" right="0.59055118110236227" top="0.63" bottom="0.55118110236220474" header="0.51181102362204722" footer="0.51181102362204722"/>
  <pageSetup paperSize="9" scale="97" firstPageNumber="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A27771-FFDE-46DC-B270-0549A7A63FAC}">
  <dimension ref="A1:N50"/>
  <sheetViews>
    <sheetView view="pageBreakPreview" zoomScaleNormal="100" zoomScaleSheetLayoutView="100" workbookViewId="0">
      <selection activeCell="E40" sqref="E40"/>
    </sheetView>
  </sheetViews>
  <sheetFormatPr defaultRowHeight="12.75"/>
  <cols>
    <col min="1" max="1" width="5.28515625" style="200" customWidth="1"/>
    <col min="2" max="2" width="32.140625" style="206" customWidth="1"/>
    <col min="3" max="3" width="5.5703125" style="202" customWidth="1"/>
    <col min="4" max="4" width="11.7109375" style="203" customWidth="1"/>
    <col min="5" max="5" width="13.85546875" style="203" customWidth="1"/>
    <col min="6" max="6" width="13" style="204" customWidth="1"/>
    <col min="7" max="7" width="12.7109375" style="205" hidden="1" customWidth="1"/>
    <col min="8" max="8" width="30.28515625" style="205" hidden="1" customWidth="1"/>
    <col min="9" max="9" width="16.140625" style="189" hidden="1" customWidth="1"/>
    <col min="10" max="10" width="15" style="189" hidden="1" customWidth="1"/>
    <col min="11" max="11" width="16.5703125" style="189" customWidth="1"/>
    <col min="12" max="12" width="19.5703125" style="189" customWidth="1"/>
    <col min="13" max="13" width="21.42578125" style="189" customWidth="1"/>
    <col min="14" max="14" width="9.140625" style="189"/>
    <col min="15" max="15" width="9.140625" style="189" customWidth="1"/>
    <col min="16" max="16384" width="9.140625" style="189"/>
  </cols>
  <sheetData>
    <row r="1" spans="1:14" ht="16.5">
      <c r="A1" s="187" t="s">
        <v>1383</v>
      </c>
      <c r="B1" s="188" t="s">
        <v>440</v>
      </c>
      <c r="C1" s="218"/>
      <c r="D1" s="219"/>
      <c r="E1" s="219"/>
      <c r="F1" s="220"/>
      <c r="G1" s="510"/>
      <c r="H1" s="510"/>
      <c r="I1" s="511"/>
      <c r="J1" s="511"/>
      <c r="K1" s="512"/>
      <c r="L1" s="513"/>
      <c r="M1" s="514"/>
    </row>
    <row r="2" spans="1:14" ht="16.5">
      <c r="A2" s="187"/>
      <c r="B2" s="188"/>
      <c r="C2" s="218"/>
      <c r="D2" s="219"/>
      <c r="E2" s="219"/>
      <c r="F2" s="220"/>
      <c r="G2" s="510"/>
      <c r="H2" s="476" t="s">
        <v>1453</v>
      </c>
      <c r="I2" s="554">
        <f>SUM(F7+F11+F13+F15+F17+F19+F21+F23+F25+F27+F29+F35)</f>
        <v>0</v>
      </c>
      <c r="J2" s="455"/>
      <c r="K2" s="455"/>
      <c r="L2" s="455"/>
      <c r="M2" s="455"/>
      <c r="N2" s="455"/>
    </row>
    <row r="3" spans="1:14" ht="16.5">
      <c r="A3" s="187"/>
      <c r="B3" s="188"/>
      <c r="C3" s="218"/>
      <c r="D3" s="219"/>
      <c r="E3" s="219"/>
      <c r="F3" s="220"/>
      <c r="G3" s="510"/>
      <c r="H3" s="479" t="s">
        <v>1454</v>
      </c>
      <c r="I3" s="554">
        <f>F33</f>
        <v>0</v>
      </c>
      <c r="J3" s="455"/>
      <c r="K3" s="455"/>
      <c r="L3" s="455"/>
      <c r="M3" s="455"/>
      <c r="N3" s="455"/>
    </row>
    <row r="4" spans="1:14" ht="16.5">
      <c r="A4" s="221"/>
      <c r="B4" s="217"/>
      <c r="C4" s="218"/>
      <c r="D4" s="219"/>
      <c r="E4" s="219"/>
      <c r="F4" s="220"/>
      <c r="G4" s="510"/>
      <c r="H4" s="529" t="s">
        <v>1455</v>
      </c>
      <c r="I4" s="555"/>
      <c r="J4" s="455"/>
      <c r="K4" s="455"/>
      <c r="L4" s="455"/>
      <c r="M4" s="455"/>
      <c r="N4" s="455"/>
    </row>
    <row r="5" spans="1:14" ht="17.25" thickBot="1">
      <c r="A5" s="74"/>
      <c r="B5" s="75" t="s">
        <v>96</v>
      </c>
      <c r="C5" s="95" t="s">
        <v>139</v>
      </c>
      <c r="D5" s="95" t="s">
        <v>97</v>
      </c>
      <c r="E5" s="95" t="s">
        <v>98</v>
      </c>
      <c r="F5" s="95" t="s">
        <v>99</v>
      </c>
      <c r="G5" s="516"/>
      <c r="H5" s="486" t="s">
        <v>309</v>
      </c>
      <c r="I5" s="555"/>
      <c r="J5" s="455"/>
      <c r="K5" s="455"/>
      <c r="L5" s="1"/>
      <c r="M5" s="1"/>
      <c r="N5" s="1"/>
    </row>
    <row r="6" spans="1:14" ht="16.5" customHeight="1" thickTop="1">
      <c r="A6" s="222"/>
      <c r="B6" s="223"/>
      <c r="C6" s="218"/>
      <c r="D6" s="219"/>
      <c r="E6" s="224"/>
      <c r="F6" s="220"/>
      <c r="G6" s="510"/>
      <c r="H6" s="531" t="s">
        <v>1376</v>
      </c>
      <c r="I6" s="556"/>
      <c r="J6" s="530"/>
      <c r="K6" s="530"/>
      <c r="L6" s="530"/>
      <c r="M6" s="455"/>
      <c r="N6" s="455"/>
    </row>
    <row r="7" spans="1:14" ht="102">
      <c r="A7" s="536">
        <v>1</v>
      </c>
      <c r="B7" s="537" t="s">
        <v>464</v>
      </c>
      <c r="C7" s="536" t="s">
        <v>113</v>
      </c>
      <c r="D7" s="538">
        <v>1</v>
      </c>
      <c r="E7" s="539">
        <v>0</v>
      </c>
      <c r="F7" s="540">
        <f>+D7*E7</f>
        <v>0</v>
      </c>
      <c r="G7" s="517"/>
      <c r="H7" s="493" t="s">
        <v>1456</v>
      </c>
      <c r="I7" s="24"/>
      <c r="J7" s="1"/>
      <c r="K7" s="1"/>
      <c r="L7" s="1"/>
      <c r="M7" s="1"/>
      <c r="N7" s="1"/>
    </row>
    <row r="8" spans="1:14" ht="12" customHeight="1">
      <c r="A8" s="221"/>
      <c r="B8" s="223"/>
      <c r="C8" s="218"/>
      <c r="D8" s="219"/>
      <c r="E8" s="224"/>
      <c r="F8" s="220"/>
      <c r="G8" s="517"/>
      <c r="H8" s="534" t="s">
        <v>1457</v>
      </c>
      <c r="I8" s="555"/>
      <c r="J8" s="532"/>
      <c r="K8" s="455"/>
      <c r="L8" s="455"/>
      <c r="M8" s="455"/>
      <c r="N8" s="455"/>
    </row>
    <row r="9" spans="1:14" ht="25.5">
      <c r="A9" s="543">
        <v>2</v>
      </c>
      <c r="B9" s="544" t="s">
        <v>465</v>
      </c>
      <c r="C9" s="543" t="s">
        <v>113</v>
      </c>
      <c r="D9" s="545">
        <v>1</v>
      </c>
      <c r="E9" s="546">
        <v>0</v>
      </c>
      <c r="F9" s="547">
        <f>+D9*E9</f>
        <v>0</v>
      </c>
      <c r="G9" s="517"/>
      <c r="H9" s="503" t="s">
        <v>1458</v>
      </c>
      <c r="I9" s="24"/>
      <c r="J9" s="1"/>
      <c r="K9" s="1"/>
      <c r="L9" s="1"/>
      <c r="M9" s="1"/>
      <c r="N9" s="1"/>
    </row>
    <row r="10" spans="1:14" ht="11.25" customHeight="1">
      <c r="A10" s="225"/>
      <c r="B10" s="231"/>
      <c r="C10" s="227"/>
      <c r="D10" s="228"/>
      <c r="E10" s="229"/>
      <c r="F10" s="230"/>
      <c r="G10" s="518"/>
      <c r="H10" s="533" t="s">
        <v>1459</v>
      </c>
      <c r="I10" s="1029">
        <f>SUM(F9+F37+F39)</f>
        <v>0</v>
      </c>
      <c r="J10" s="553"/>
      <c r="K10" s="530"/>
      <c r="L10" s="530"/>
      <c r="M10" s="530"/>
      <c r="N10" s="530"/>
    </row>
    <row r="11" spans="1:14" ht="344.25">
      <c r="A11" s="536">
        <v>3</v>
      </c>
      <c r="B11" s="537" t="s">
        <v>2507</v>
      </c>
      <c r="C11" s="536" t="s">
        <v>113</v>
      </c>
      <c r="D11" s="538">
        <v>1</v>
      </c>
      <c r="E11" s="539">
        <v>0</v>
      </c>
      <c r="F11" s="540">
        <f>+D11*E11</f>
        <v>0</v>
      </c>
      <c r="G11" s="517"/>
      <c r="H11" s="473" t="s">
        <v>1460</v>
      </c>
      <c r="I11" s="535"/>
      <c r="J11" s="535"/>
      <c r="K11" s="62"/>
      <c r="L11" s="62"/>
      <c r="M11" s="62"/>
      <c r="N11" s="62"/>
    </row>
    <row r="12" spans="1:14" ht="11.25" customHeight="1">
      <c r="A12" s="225"/>
      <c r="B12" s="231"/>
      <c r="C12" s="227"/>
      <c r="D12" s="228"/>
      <c r="E12" s="229"/>
      <c r="F12" s="230"/>
      <c r="G12" s="518"/>
      <c r="I12" s="532"/>
      <c r="J12" s="532"/>
      <c r="K12" s="532"/>
      <c r="L12" s="532"/>
      <c r="M12" s="532"/>
      <c r="N12" s="532"/>
    </row>
    <row r="13" spans="1:14" s="244" customFormat="1" ht="25.5">
      <c r="A13" s="536">
        <v>4</v>
      </c>
      <c r="B13" s="537" t="s">
        <v>441</v>
      </c>
      <c r="C13" s="536" t="s">
        <v>113</v>
      </c>
      <c r="D13" s="538">
        <v>1</v>
      </c>
      <c r="E13" s="539">
        <v>0</v>
      </c>
      <c r="F13" s="540">
        <f>+D13*E13</f>
        <v>0</v>
      </c>
      <c r="G13" s="519"/>
      <c r="H13" s="1028" t="s">
        <v>2444</v>
      </c>
      <c r="I13" s="1029">
        <f>SUM(F31)</f>
        <v>0</v>
      </c>
      <c r="J13" s="1"/>
      <c r="K13" s="1"/>
      <c r="L13" s="1"/>
      <c r="M13" s="1"/>
      <c r="N13" s="1"/>
    </row>
    <row r="14" spans="1:14" ht="13.5" customHeight="1">
      <c r="A14" s="225"/>
      <c r="B14" s="231"/>
      <c r="C14" s="227"/>
      <c r="D14" s="228"/>
      <c r="E14" s="229"/>
      <c r="F14" s="230"/>
      <c r="G14" s="518"/>
      <c r="H14" s="1159" t="s">
        <v>2486</v>
      </c>
      <c r="I14" s="1160">
        <f>SUM(I10+I3+I2)</f>
        <v>0</v>
      </c>
      <c r="K14" s="532"/>
      <c r="L14" s="532"/>
      <c r="M14" s="532"/>
      <c r="N14" s="532"/>
    </row>
    <row r="15" spans="1:14" ht="145.5" customHeight="1">
      <c r="A15" s="536">
        <v>5</v>
      </c>
      <c r="B15" s="537" t="s">
        <v>462</v>
      </c>
      <c r="C15" s="536" t="s">
        <v>113</v>
      </c>
      <c r="D15" s="538">
        <v>1</v>
      </c>
      <c r="E15" s="539">
        <v>0</v>
      </c>
      <c r="F15" s="540">
        <f>+D15*E15</f>
        <v>0</v>
      </c>
      <c r="G15" s="517"/>
      <c r="H15" s="24"/>
      <c r="I15" s="1"/>
      <c r="J15" s="1"/>
      <c r="K15" s="1"/>
      <c r="L15" s="1"/>
      <c r="M15" s="1"/>
      <c r="N15" s="1"/>
    </row>
    <row r="16" spans="1:14" ht="12" customHeight="1">
      <c r="A16" s="225"/>
      <c r="B16" s="231"/>
      <c r="C16" s="227"/>
      <c r="D16" s="228"/>
      <c r="E16" s="229"/>
      <c r="F16" s="230"/>
      <c r="G16" s="517"/>
      <c r="I16" s="532"/>
      <c r="J16" s="532"/>
      <c r="K16" s="532"/>
      <c r="L16" s="532"/>
      <c r="M16" s="532"/>
      <c r="N16" s="532"/>
    </row>
    <row r="17" spans="1:14" s="207" customFormat="1" ht="114.75">
      <c r="A17" s="536">
        <v>6</v>
      </c>
      <c r="B17" s="541" t="s">
        <v>466</v>
      </c>
      <c r="C17" s="536" t="s">
        <v>113</v>
      </c>
      <c r="D17" s="538">
        <v>1</v>
      </c>
      <c r="E17" s="539">
        <v>0</v>
      </c>
      <c r="F17" s="540">
        <f>+D17*E17</f>
        <v>0</v>
      </c>
      <c r="G17" s="517"/>
      <c r="H17" s="24"/>
      <c r="I17" s="1"/>
      <c r="J17" s="1"/>
      <c r="K17" s="1"/>
      <c r="L17" s="1"/>
      <c r="M17" s="1"/>
      <c r="N17" s="1"/>
    </row>
    <row r="18" spans="1:14" s="208" customFormat="1" ht="16.5">
      <c r="A18" s="225"/>
      <c r="B18" s="226"/>
      <c r="C18" s="227"/>
      <c r="D18" s="228"/>
      <c r="E18" s="229"/>
      <c r="F18" s="230"/>
      <c r="G18" s="518"/>
      <c r="I18" s="532"/>
      <c r="J18" s="532"/>
      <c r="K18" s="532"/>
      <c r="L18" s="532"/>
      <c r="M18" s="532"/>
      <c r="N18" s="532"/>
    </row>
    <row r="19" spans="1:14" s="244" customFormat="1" ht="51">
      <c r="A19" s="536">
        <v>7</v>
      </c>
      <c r="B19" s="541" t="s">
        <v>468</v>
      </c>
      <c r="C19" s="536" t="s">
        <v>109</v>
      </c>
      <c r="D19" s="538">
        <v>1</v>
      </c>
      <c r="E19" s="539">
        <v>0</v>
      </c>
      <c r="F19" s="540">
        <f>+D19*E19</f>
        <v>0</v>
      </c>
      <c r="G19" s="519"/>
      <c r="H19" s="519"/>
      <c r="I19" s="520"/>
      <c r="J19" s="520"/>
      <c r="K19" s="512"/>
      <c r="L19" s="522"/>
      <c r="M19" s="520"/>
    </row>
    <row r="20" spans="1:14" ht="13.5" customHeight="1">
      <c r="A20" s="225"/>
      <c r="B20" s="226"/>
      <c r="C20" s="227"/>
      <c r="D20" s="228"/>
      <c r="E20" s="229"/>
      <c r="F20" s="230"/>
      <c r="G20" s="518"/>
      <c r="H20" s="518"/>
      <c r="I20" s="511"/>
      <c r="J20" s="511"/>
      <c r="K20" s="512"/>
      <c r="L20" s="513"/>
      <c r="M20" s="511"/>
    </row>
    <row r="21" spans="1:14" s="207" customFormat="1" ht="63.75">
      <c r="A21" s="536">
        <v>8</v>
      </c>
      <c r="B21" s="541" t="s">
        <v>467</v>
      </c>
      <c r="C21" s="536" t="s">
        <v>109</v>
      </c>
      <c r="D21" s="538">
        <v>1</v>
      </c>
      <c r="E21" s="539">
        <v>0</v>
      </c>
      <c r="F21" s="540">
        <f>+D21*E21</f>
        <v>0</v>
      </c>
      <c r="G21" s="517"/>
      <c r="H21" s="517"/>
      <c r="I21" s="523"/>
      <c r="J21" s="523"/>
      <c r="K21" s="515"/>
      <c r="L21" s="508"/>
      <c r="M21" s="511"/>
    </row>
    <row r="22" spans="1:14" s="207" customFormat="1" ht="12.75" customHeight="1">
      <c r="A22" s="221"/>
      <c r="B22" s="243"/>
      <c r="C22" s="218"/>
      <c r="D22" s="219"/>
      <c r="E22" s="224"/>
      <c r="F22" s="220"/>
      <c r="G22" s="518"/>
      <c r="H22" s="518"/>
      <c r="I22" s="523"/>
      <c r="J22" s="523"/>
      <c r="K22" s="512"/>
      <c r="L22" s="513"/>
      <c r="M22" s="511"/>
    </row>
    <row r="23" spans="1:14" s="244" customFormat="1" ht="46.5" customHeight="1">
      <c r="A23" s="536">
        <v>9</v>
      </c>
      <c r="B23" s="541" t="s">
        <v>469</v>
      </c>
      <c r="C23" s="536" t="s">
        <v>113</v>
      </c>
      <c r="D23" s="538">
        <v>1</v>
      </c>
      <c r="E23" s="539">
        <v>0</v>
      </c>
      <c r="F23" s="540">
        <f>+D23*E23</f>
        <v>0</v>
      </c>
      <c r="G23" s="519"/>
      <c r="H23" s="519"/>
      <c r="I23" s="520"/>
      <c r="J23" s="520"/>
      <c r="K23" s="521"/>
      <c r="L23" s="522"/>
      <c r="M23" s="520"/>
    </row>
    <row r="24" spans="1:14" s="207" customFormat="1" ht="12.75" customHeight="1">
      <c r="A24" s="225"/>
      <c r="B24" s="226"/>
      <c r="C24" s="227"/>
      <c r="D24" s="228"/>
      <c r="E24" s="229"/>
      <c r="F24" s="230"/>
      <c r="G24" s="518"/>
      <c r="H24" s="518"/>
      <c r="I24" s="523"/>
      <c r="J24" s="523"/>
      <c r="K24" s="512"/>
      <c r="L24" s="513"/>
      <c r="M24" s="511"/>
    </row>
    <row r="25" spans="1:14" s="207" customFormat="1" ht="102">
      <c r="A25" s="536">
        <v>10</v>
      </c>
      <c r="B25" s="541" t="s">
        <v>470</v>
      </c>
      <c r="C25" s="536" t="s">
        <v>109</v>
      </c>
      <c r="D25" s="538">
        <v>1</v>
      </c>
      <c r="E25" s="539">
        <v>0</v>
      </c>
      <c r="F25" s="540">
        <f>+D25*E25</f>
        <v>0</v>
      </c>
      <c r="G25" s="517"/>
      <c r="H25" s="517"/>
      <c r="I25" s="523"/>
      <c r="J25" s="523"/>
      <c r="K25" s="515"/>
      <c r="L25" s="508"/>
      <c r="M25" s="511"/>
    </row>
    <row r="26" spans="1:14" s="207" customFormat="1" ht="12.75" customHeight="1">
      <c r="A26" s="221"/>
      <c r="B26" s="243"/>
      <c r="C26" s="218"/>
      <c r="D26" s="219"/>
      <c r="E26" s="224"/>
      <c r="F26" s="220"/>
      <c r="G26" s="518"/>
      <c r="H26" s="518"/>
      <c r="I26" s="523"/>
      <c r="J26" s="523"/>
      <c r="K26" s="512"/>
      <c r="L26" s="513"/>
      <c r="M26" s="511"/>
    </row>
    <row r="27" spans="1:14" s="207" customFormat="1" ht="89.25">
      <c r="A27" s="536">
        <v>11</v>
      </c>
      <c r="B27" s="541" t="s">
        <v>471</v>
      </c>
      <c r="C27" s="536" t="s">
        <v>109</v>
      </c>
      <c r="D27" s="538">
        <v>2</v>
      </c>
      <c r="E27" s="539">
        <v>0</v>
      </c>
      <c r="F27" s="540">
        <f>+D27*E27</f>
        <v>0</v>
      </c>
      <c r="G27" s="517"/>
      <c r="H27" s="517"/>
      <c r="I27" s="523"/>
      <c r="J27" s="523"/>
      <c r="K27" s="515"/>
      <c r="L27" s="508"/>
      <c r="M27" s="511"/>
    </row>
    <row r="28" spans="1:14" s="207" customFormat="1" ht="12.75" customHeight="1">
      <c r="A28" s="221"/>
      <c r="B28" s="243"/>
      <c r="C28" s="218"/>
      <c r="D28" s="219"/>
      <c r="E28" s="224"/>
      <c r="F28" s="220"/>
      <c r="G28" s="518"/>
      <c r="H28" s="518"/>
      <c r="I28" s="523"/>
      <c r="J28" s="523"/>
      <c r="K28" s="512"/>
      <c r="L28" s="513"/>
      <c r="M28" s="511"/>
    </row>
    <row r="29" spans="1:14" s="207" customFormat="1" ht="119.25" customHeight="1">
      <c r="A29" s="536">
        <v>12</v>
      </c>
      <c r="B29" s="541" t="s">
        <v>545</v>
      </c>
      <c r="C29" s="536" t="s">
        <v>103</v>
      </c>
      <c r="D29" s="538">
        <v>34.5</v>
      </c>
      <c r="E29" s="539">
        <v>0</v>
      </c>
      <c r="F29" s="540">
        <f>+D29*E29</f>
        <v>0</v>
      </c>
      <c r="G29" s="517"/>
      <c r="H29" s="517"/>
      <c r="I29" s="523"/>
      <c r="J29" s="523"/>
      <c r="K29" s="515"/>
      <c r="L29" s="508"/>
      <c r="M29" s="511"/>
    </row>
    <row r="30" spans="1:14" s="207" customFormat="1" ht="12.75" customHeight="1">
      <c r="A30" s="221"/>
      <c r="B30" s="243"/>
      <c r="C30" s="218"/>
      <c r="D30" s="219"/>
      <c r="E30" s="224"/>
      <c r="F30" s="220"/>
      <c r="G30" s="518"/>
      <c r="H30" s="518"/>
      <c r="I30" s="523"/>
      <c r="J30" s="523"/>
      <c r="K30" s="512"/>
      <c r="L30" s="513"/>
      <c r="M30" s="511"/>
    </row>
    <row r="31" spans="1:14" s="207" customFormat="1" ht="119.25" customHeight="1">
      <c r="A31" s="1021" t="s">
        <v>2447</v>
      </c>
      <c r="B31" s="541" t="s">
        <v>545</v>
      </c>
      <c r="C31" s="536" t="s">
        <v>103</v>
      </c>
      <c r="D31" s="538">
        <v>15.5</v>
      </c>
      <c r="E31" s="539">
        <v>0</v>
      </c>
      <c r="F31" s="540">
        <f>+D31*E31</f>
        <v>0</v>
      </c>
      <c r="G31" s="517"/>
      <c r="H31" s="517"/>
      <c r="I31" s="523"/>
      <c r="J31" s="523"/>
      <c r="K31" s="515"/>
      <c r="L31" s="508"/>
      <c r="M31" s="511"/>
    </row>
    <row r="32" spans="1:14" s="207" customFormat="1" ht="12.75" customHeight="1">
      <c r="A32" s="221"/>
      <c r="B32" s="243"/>
      <c r="C32" s="218"/>
      <c r="D32" s="219"/>
      <c r="E32" s="224"/>
      <c r="F32" s="220"/>
      <c r="G32" s="518"/>
      <c r="H32" s="518"/>
      <c r="I32" s="523"/>
      <c r="J32" s="523"/>
      <c r="K32" s="512"/>
      <c r="L32" s="513"/>
      <c r="M32" s="511"/>
    </row>
    <row r="33" spans="1:13" s="207" customFormat="1" ht="56.25" customHeight="1">
      <c r="A33" s="709">
        <v>13</v>
      </c>
      <c r="B33" s="710" t="s">
        <v>1691</v>
      </c>
      <c r="C33" s="709" t="s">
        <v>113</v>
      </c>
      <c r="D33" s="711">
        <v>1</v>
      </c>
      <c r="E33" s="712">
        <v>0</v>
      </c>
      <c r="F33" s="713">
        <f>+D33*E33</f>
        <v>0</v>
      </c>
      <c r="G33" s="517"/>
      <c r="H33" s="517"/>
      <c r="I33" s="523"/>
      <c r="J33" s="523"/>
      <c r="K33" s="515"/>
      <c r="L33" s="508"/>
      <c r="M33" s="511"/>
    </row>
    <row r="34" spans="1:13" s="207" customFormat="1" ht="12.75" customHeight="1">
      <c r="A34" s="221"/>
      <c r="B34" s="243"/>
      <c r="C34" s="218"/>
      <c r="D34" s="219"/>
      <c r="E34" s="224"/>
      <c r="F34" s="220"/>
      <c r="G34" s="518"/>
      <c r="H34" s="518"/>
      <c r="I34" s="523"/>
      <c r="J34" s="523"/>
      <c r="K34" s="512"/>
      <c r="L34" s="513"/>
      <c r="M34" s="511"/>
    </row>
    <row r="35" spans="1:13" ht="76.5">
      <c r="A35" s="536">
        <v>14</v>
      </c>
      <c r="B35" s="542" t="s">
        <v>463</v>
      </c>
      <c r="C35" s="536" t="s">
        <v>107</v>
      </c>
      <c r="D35" s="538">
        <v>50</v>
      </c>
      <c r="E35" s="539">
        <v>0</v>
      </c>
      <c r="F35" s="540">
        <f>D35*E35</f>
        <v>0</v>
      </c>
      <c r="G35" s="523"/>
      <c r="H35" s="523"/>
      <c r="I35" s="511"/>
      <c r="J35" s="515"/>
      <c r="K35" s="525"/>
      <c r="L35" s="526"/>
      <c r="M35" s="511"/>
    </row>
    <row r="36" spans="1:13" s="207" customFormat="1" ht="12.75" customHeight="1">
      <c r="A36" s="221"/>
      <c r="B36" s="243"/>
      <c r="C36" s="218"/>
      <c r="D36" s="219"/>
      <c r="E36" s="224"/>
      <c r="F36" s="220"/>
      <c r="G36" s="518"/>
      <c r="H36" s="518"/>
      <c r="I36" s="523"/>
      <c r="J36" s="523"/>
      <c r="K36" s="512"/>
      <c r="L36" s="513"/>
      <c r="M36" s="511"/>
    </row>
    <row r="37" spans="1:13" ht="114.75">
      <c r="A37" s="543">
        <v>15</v>
      </c>
      <c r="B37" s="548" t="s">
        <v>2508</v>
      </c>
      <c r="C37" s="549" t="s">
        <v>113</v>
      </c>
      <c r="D37" s="550">
        <v>1</v>
      </c>
      <c r="E37" s="551">
        <v>0</v>
      </c>
      <c r="F37" s="552">
        <f>D37*E37</f>
        <v>0</v>
      </c>
      <c r="G37" s="523"/>
      <c r="H37" s="523"/>
      <c r="I37" s="511"/>
      <c r="J37" s="515"/>
      <c r="K37" s="525"/>
      <c r="L37" s="526"/>
      <c r="M37" s="511"/>
    </row>
    <row r="38" spans="1:13" s="207" customFormat="1" ht="12.75" customHeight="1">
      <c r="A38" s="221"/>
      <c r="B38" s="243"/>
      <c r="C38" s="218"/>
      <c r="D38" s="219"/>
      <c r="E38" s="224"/>
      <c r="F38" s="220"/>
      <c r="G38" s="518"/>
      <c r="H38" s="518"/>
      <c r="I38" s="523"/>
      <c r="J38" s="523"/>
      <c r="K38" s="512"/>
      <c r="L38" s="513"/>
      <c r="M38" s="511"/>
    </row>
    <row r="39" spans="1:13" ht="76.5">
      <c r="A39" s="543">
        <v>16</v>
      </c>
      <c r="B39" s="548" t="s">
        <v>2509</v>
      </c>
      <c r="C39" s="549" t="s">
        <v>113</v>
      </c>
      <c r="D39" s="550">
        <v>1</v>
      </c>
      <c r="E39" s="551">
        <v>0</v>
      </c>
      <c r="F39" s="552">
        <f>D39*E39</f>
        <v>0</v>
      </c>
      <c r="G39" s="523"/>
      <c r="H39" s="523"/>
      <c r="I39" s="511"/>
      <c r="J39" s="515"/>
      <c r="K39" s="525"/>
      <c r="L39" s="526"/>
      <c r="M39" s="511"/>
    </row>
    <row r="40" spans="1:13" ht="13.5" customHeight="1">
      <c r="A40" s="232"/>
      <c r="B40" s="233"/>
      <c r="C40" s="234"/>
      <c r="D40" s="235"/>
      <c r="E40" s="236"/>
      <c r="F40" s="237"/>
      <c r="G40" s="524"/>
      <c r="H40" s="524"/>
      <c r="I40" s="511"/>
      <c r="J40" s="515"/>
      <c r="K40" s="525"/>
      <c r="L40" s="527"/>
      <c r="M40" s="511"/>
    </row>
    <row r="41" spans="1:13" ht="15">
      <c r="A41" s="238"/>
      <c r="B41" s="239" t="s">
        <v>442</v>
      </c>
      <c r="C41" s="240"/>
      <c r="D41" s="241"/>
      <c r="E41" s="241"/>
      <c r="F41" s="242">
        <f>+SUM(F7:F39)</f>
        <v>0</v>
      </c>
      <c r="G41" s="509"/>
      <c r="H41" s="528"/>
      <c r="I41" s="511"/>
      <c r="J41" s="511"/>
      <c r="K41" s="511"/>
      <c r="L41" s="511"/>
      <c r="M41" s="511"/>
    </row>
    <row r="42" spans="1:13">
      <c r="B42" s="201"/>
      <c r="C42" s="209"/>
      <c r="D42" s="210"/>
      <c r="E42" s="210"/>
      <c r="F42" s="211"/>
    </row>
    <row r="44" spans="1:13">
      <c r="F44" s="203"/>
    </row>
    <row r="45" spans="1:13">
      <c r="F45" s="203"/>
    </row>
    <row r="46" spans="1:13">
      <c r="F46" s="203"/>
    </row>
    <row r="47" spans="1:13">
      <c r="F47" s="203"/>
    </row>
    <row r="48" spans="1:13">
      <c r="F48" s="203"/>
    </row>
    <row r="49" spans="6:6">
      <c r="F49" s="203"/>
    </row>
    <row r="50" spans="6:6">
      <c r="F50" s="203"/>
    </row>
  </sheetData>
  <pageMargins left="0.98425196850393704" right="0.78740157480314965" top="0.98425196850393704" bottom="0.98425196850393704" header="0" footer="0"/>
  <pageSetup paperSize="9" scale="60" orientation="portrait" r:id="rId1"/>
  <headerFooter alignWithMargins="0"/>
  <rowBreaks count="2" manualBreakCount="2">
    <brk id="17" max="9" man="1"/>
    <brk id="42" max="5" man="1"/>
  </rowBreaks>
  <colBreaks count="1" manualBreakCount="1">
    <brk id="6" max="3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1CA7A-A7CD-4C1A-A996-BFED6BA3EFB3}">
  <dimension ref="A1:J125"/>
  <sheetViews>
    <sheetView view="pageBreakPreview" zoomScaleSheetLayoutView="100" workbookViewId="0">
      <selection activeCell="E118" sqref="E118"/>
    </sheetView>
  </sheetViews>
  <sheetFormatPr defaultRowHeight="16.5"/>
  <cols>
    <col min="1" max="1" width="7.140625" style="47" customWidth="1"/>
    <col min="2" max="2" width="39.42578125" style="1" customWidth="1"/>
    <col min="3" max="3" width="8.5703125" style="47" customWidth="1"/>
    <col min="4" max="4" width="11.140625" style="47" customWidth="1"/>
    <col min="5" max="5" width="11.28515625" style="47" customWidth="1"/>
    <col min="6" max="6" width="12.42578125" style="47" customWidth="1"/>
    <col min="7" max="7" width="7.42578125" style="1" hidden="1" customWidth="1"/>
    <col min="8" max="8" width="24.42578125" style="1" hidden="1" customWidth="1"/>
    <col min="9" max="9" width="18.5703125" style="1" hidden="1" customWidth="1"/>
    <col min="10" max="10" width="19.5703125" style="1" hidden="1" customWidth="1"/>
    <col min="11" max="11" width="9.140625" style="1"/>
    <col min="12" max="12" width="7.140625" style="1" customWidth="1"/>
    <col min="13" max="256" width="9.140625" style="1"/>
    <col min="257" max="257" width="7.140625" style="1" customWidth="1"/>
    <col min="258" max="258" width="39.42578125" style="1" customWidth="1"/>
    <col min="259" max="259" width="8.5703125" style="1" customWidth="1"/>
    <col min="260" max="260" width="11.140625" style="1" customWidth="1"/>
    <col min="261" max="261" width="11.28515625" style="1" customWidth="1"/>
    <col min="262" max="262" width="12.42578125" style="1" customWidth="1"/>
    <col min="263" max="267" width="9.140625" style="1"/>
    <col min="268" max="268" width="7.140625" style="1" customWidth="1"/>
    <col min="269" max="512" width="9.140625" style="1"/>
    <col min="513" max="513" width="7.140625" style="1" customWidth="1"/>
    <col min="514" max="514" width="39.42578125" style="1" customWidth="1"/>
    <col min="515" max="515" width="8.5703125" style="1" customWidth="1"/>
    <col min="516" max="516" width="11.140625" style="1" customWidth="1"/>
    <col min="517" max="517" width="11.28515625" style="1" customWidth="1"/>
    <col min="518" max="518" width="12.42578125" style="1" customWidth="1"/>
    <col min="519" max="523" width="9.140625" style="1"/>
    <col min="524" max="524" width="7.140625" style="1" customWidth="1"/>
    <col min="525" max="768" width="9.140625" style="1"/>
    <col min="769" max="769" width="7.140625" style="1" customWidth="1"/>
    <col min="770" max="770" width="39.42578125" style="1" customWidth="1"/>
    <col min="771" max="771" width="8.5703125" style="1" customWidth="1"/>
    <col min="772" max="772" width="11.140625" style="1" customWidth="1"/>
    <col min="773" max="773" width="11.28515625" style="1" customWidth="1"/>
    <col min="774" max="774" width="12.42578125" style="1" customWidth="1"/>
    <col min="775" max="779" width="9.140625" style="1"/>
    <col min="780" max="780" width="7.140625" style="1" customWidth="1"/>
    <col min="781" max="1024" width="9.140625" style="1"/>
    <col min="1025" max="1025" width="7.140625" style="1" customWidth="1"/>
    <col min="1026" max="1026" width="39.42578125" style="1" customWidth="1"/>
    <col min="1027" max="1027" width="8.5703125" style="1" customWidth="1"/>
    <col min="1028" max="1028" width="11.140625" style="1" customWidth="1"/>
    <col min="1029" max="1029" width="11.28515625" style="1" customWidth="1"/>
    <col min="1030" max="1030" width="12.42578125" style="1" customWidth="1"/>
    <col min="1031" max="1035" width="9.140625" style="1"/>
    <col min="1036" max="1036" width="7.140625" style="1" customWidth="1"/>
    <col min="1037" max="1280" width="9.140625" style="1"/>
    <col min="1281" max="1281" width="7.140625" style="1" customWidth="1"/>
    <col min="1282" max="1282" width="39.42578125" style="1" customWidth="1"/>
    <col min="1283" max="1283" width="8.5703125" style="1" customWidth="1"/>
    <col min="1284" max="1284" width="11.140625" style="1" customWidth="1"/>
    <col min="1285" max="1285" width="11.28515625" style="1" customWidth="1"/>
    <col min="1286" max="1286" width="12.42578125" style="1" customWidth="1"/>
    <col min="1287" max="1291" width="9.140625" style="1"/>
    <col min="1292" max="1292" width="7.140625" style="1" customWidth="1"/>
    <col min="1293" max="1536" width="9.140625" style="1"/>
    <col min="1537" max="1537" width="7.140625" style="1" customWidth="1"/>
    <col min="1538" max="1538" width="39.42578125" style="1" customWidth="1"/>
    <col min="1539" max="1539" width="8.5703125" style="1" customWidth="1"/>
    <col min="1540" max="1540" width="11.140625" style="1" customWidth="1"/>
    <col min="1541" max="1541" width="11.28515625" style="1" customWidth="1"/>
    <col min="1542" max="1542" width="12.42578125" style="1" customWidth="1"/>
    <col min="1543" max="1547" width="9.140625" style="1"/>
    <col min="1548" max="1548" width="7.140625" style="1" customWidth="1"/>
    <col min="1549" max="1792" width="9.140625" style="1"/>
    <col min="1793" max="1793" width="7.140625" style="1" customWidth="1"/>
    <col min="1794" max="1794" width="39.42578125" style="1" customWidth="1"/>
    <col min="1795" max="1795" width="8.5703125" style="1" customWidth="1"/>
    <col min="1796" max="1796" width="11.140625" style="1" customWidth="1"/>
    <col min="1797" max="1797" width="11.28515625" style="1" customWidth="1"/>
    <col min="1798" max="1798" width="12.42578125" style="1" customWidth="1"/>
    <col min="1799" max="1803" width="9.140625" style="1"/>
    <col min="1804" max="1804" width="7.140625" style="1" customWidth="1"/>
    <col min="1805" max="2048" width="9.140625" style="1"/>
    <col min="2049" max="2049" width="7.140625" style="1" customWidth="1"/>
    <col min="2050" max="2050" width="39.42578125" style="1" customWidth="1"/>
    <col min="2051" max="2051" width="8.5703125" style="1" customWidth="1"/>
    <col min="2052" max="2052" width="11.140625" style="1" customWidth="1"/>
    <col min="2053" max="2053" width="11.28515625" style="1" customWidth="1"/>
    <col min="2054" max="2054" width="12.42578125" style="1" customWidth="1"/>
    <col min="2055" max="2059" width="9.140625" style="1"/>
    <col min="2060" max="2060" width="7.140625" style="1" customWidth="1"/>
    <col min="2061" max="2304" width="9.140625" style="1"/>
    <col min="2305" max="2305" width="7.140625" style="1" customWidth="1"/>
    <col min="2306" max="2306" width="39.42578125" style="1" customWidth="1"/>
    <col min="2307" max="2307" width="8.5703125" style="1" customWidth="1"/>
    <col min="2308" max="2308" width="11.140625" style="1" customWidth="1"/>
    <col min="2309" max="2309" width="11.28515625" style="1" customWidth="1"/>
    <col min="2310" max="2310" width="12.42578125" style="1" customWidth="1"/>
    <col min="2311" max="2315" width="9.140625" style="1"/>
    <col min="2316" max="2316" width="7.140625" style="1" customWidth="1"/>
    <col min="2317" max="2560" width="9.140625" style="1"/>
    <col min="2561" max="2561" width="7.140625" style="1" customWidth="1"/>
    <col min="2562" max="2562" width="39.42578125" style="1" customWidth="1"/>
    <col min="2563" max="2563" width="8.5703125" style="1" customWidth="1"/>
    <col min="2564" max="2564" width="11.140625" style="1" customWidth="1"/>
    <col min="2565" max="2565" width="11.28515625" style="1" customWidth="1"/>
    <col min="2566" max="2566" width="12.42578125" style="1" customWidth="1"/>
    <col min="2567" max="2571" width="9.140625" style="1"/>
    <col min="2572" max="2572" width="7.140625" style="1" customWidth="1"/>
    <col min="2573" max="2816" width="9.140625" style="1"/>
    <col min="2817" max="2817" width="7.140625" style="1" customWidth="1"/>
    <col min="2818" max="2818" width="39.42578125" style="1" customWidth="1"/>
    <col min="2819" max="2819" width="8.5703125" style="1" customWidth="1"/>
    <col min="2820" max="2820" width="11.140625" style="1" customWidth="1"/>
    <col min="2821" max="2821" width="11.28515625" style="1" customWidth="1"/>
    <col min="2822" max="2822" width="12.42578125" style="1" customWidth="1"/>
    <col min="2823" max="2827" width="9.140625" style="1"/>
    <col min="2828" max="2828" width="7.140625" style="1" customWidth="1"/>
    <col min="2829" max="3072" width="9.140625" style="1"/>
    <col min="3073" max="3073" width="7.140625" style="1" customWidth="1"/>
    <col min="3074" max="3074" width="39.42578125" style="1" customWidth="1"/>
    <col min="3075" max="3075" width="8.5703125" style="1" customWidth="1"/>
    <col min="3076" max="3076" width="11.140625" style="1" customWidth="1"/>
    <col min="3077" max="3077" width="11.28515625" style="1" customWidth="1"/>
    <col min="3078" max="3078" width="12.42578125" style="1" customWidth="1"/>
    <col min="3079" max="3083" width="9.140625" style="1"/>
    <col min="3084" max="3084" width="7.140625" style="1" customWidth="1"/>
    <col min="3085" max="3328" width="9.140625" style="1"/>
    <col min="3329" max="3329" width="7.140625" style="1" customWidth="1"/>
    <col min="3330" max="3330" width="39.42578125" style="1" customWidth="1"/>
    <col min="3331" max="3331" width="8.5703125" style="1" customWidth="1"/>
    <col min="3332" max="3332" width="11.140625" style="1" customWidth="1"/>
    <col min="3333" max="3333" width="11.28515625" style="1" customWidth="1"/>
    <col min="3334" max="3334" width="12.42578125" style="1" customWidth="1"/>
    <col min="3335" max="3339" width="9.140625" style="1"/>
    <col min="3340" max="3340" width="7.140625" style="1" customWidth="1"/>
    <col min="3341" max="3584" width="9.140625" style="1"/>
    <col min="3585" max="3585" width="7.140625" style="1" customWidth="1"/>
    <col min="3586" max="3586" width="39.42578125" style="1" customWidth="1"/>
    <col min="3587" max="3587" width="8.5703125" style="1" customWidth="1"/>
    <col min="3588" max="3588" width="11.140625" style="1" customWidth="1"/>
    <col min="3589" max="3589" width="11.28515625" style="1" customWidth="1"/>
    <col min="3590" max="3590" width="12.42578125" style="1" customWidth="1"/>
    <col min="3591" max="3595" width="9.140625" style="1"/>
    <col min="3596" max="3596" width="7.140625" style="1" customWidth="1"/>
    <col min="3597" max="3840" width="9.140625" style="1"/>
    <col min="3841" max="3841" width="7.140625" style="1" customWidth="1"/>
    <col min="3842" max="3842" width="39.42578125" style="1" customWidth="1"/>
    <col min="3843" max="3843" width="8.5703125" style="1" customWidth="1"/>
    <col min="3844" max="3844" width="11.140625" style="1" customWidth="1"/>
    <col min="3845" max="3845" width="11.28515625" style="1" customWidth="1"/>
    <col min="3846" max="3846" width="12.42578125" style="1" customWidth="1"/>
    <col min="3847" max="3851" width="9.140625" style="1"/>
    <col min="3852" max="3852" width="7.140625" style="1" customWidth="1"/>
    <col min="3853" max="4096" width="9.140625" style="1"/>
    <col min="4097" max="4097" width="7.140625" style="1" customWidth="1"/>
    <col min="4098" max="4098" width="39.42578125" style="1" customWidth="1"/>
    <col min="4099" max="4099" width="8.5703125" style="1" customWidth="1"/>
    <col min="4100" max="4100" width="11.140625" style="1" customWidth="1"/>
    <col min="4101" max="4101" width="11.28515625" style="1" customWidth="1"/>
    <col min="4102" max="4102" width="12.42578125" style="1" customWidth="1"/>
    <col min="4103" max="4107" width="9.140625" style="1"/>
    <col min="4108" max="4108" width="7.140625" style="1" customWidth="1"/>
    <col min="4109" max="4352" width="9.140625" style="1"/>
    <col min="4353" max="4353" width="7.140625" style="1" customWidth="1"/>
    <col min="4354" max="4354" width="39.42578125" style="1" customWidth="1"/>
    <col min="4355" max="4355" width="8.5703125" style="1" customWidth="1"/>
    <col min="4356" max="4356" width="11.140625" style="1" customWidth="1"/>
    <col min="4357" max="4357" width="11.28515625" style="1" customWidth="1"/>
    <col min="4358" max="4358" width="12.42578125" style="1" customWidth="1"/>
    <col min="4359" max="4363" width="9.140625" style="1"/>
    <col min="4364" max="4364" width="7.140625" style="1" customWidth="1"/>
    <col min="4365" max="4608" width="9.140625" style="1"/>
    <col min="4609" max="4609" width="7.140625" style="1" customWidth="1"/>
    <col min="4610" max="4610" width="39.42578125" style="1" customWidth="1"/>
    <col min="4611" max="4611" width="8.5703125" style="1" customWidth="1"/>
    <col min="4612" max="4612" width="11.140625" style="1" customWidth="1"/>
    <col min="4613" max="4613" width="11.28515625" style="1" customWidth="1"/>
    <col min="4614" max="4614" width="12.42578125" style="1" customWidth="1"/>
    <col min="4615" max="4619" width="9.140625" style="1"/>
    <col min="4620" max="4620" width="7.140625" style="1" customWidth="1"/>
    <col min="4621" max="4864" width="9.140625" style="1"/>
    <col min="4865" max="4865" width="7.140625" style="1" customWidth="1"/>
    <col min="4866" max="4866" width="39.42578125" style="1" customWidth="1"/>
    <col min="4867" max="4867" width="8.5703125" style="1" customWidth="1"/>
    <col min="4868" max="4868" width="11.140625" style="1" customWidth="1"/>
    <col min="4869" max="4869" width="11.28515625" style="1" customWidth="1"/>
    <col min="4870" max="4870" width="12.42578125" style="1" customWidth="1"/>
    <col min="4871" max="4875" width="9.140625" style="1"/>
    <col min="4876" max="4876" width="7.140625" style="1" customWidth="1"/>
    <col min="4877" max="5120" width="9.140625" style="1"/>
    <col min="5121" max="5121" width="7.140625" style="1" customWidth="1"/>
    <col min="5122" max="5122" width="39.42578125" style="1" customWidth="1"/>
    <col min="5123" max="5123" width="8.5703125" style="1" customWidth="1"/>
    <col min="5124" max="5124" width="11.140625" style="1" customWidth="1"/>
    <col min="5125" max="5125" width="11.28515625" style="1" customWidth="1"/>
    <col min="5126" max="5126" width="12.42578125" style="1" customWidth="1"/>
    <col min="5127" max="5131" width="9.140625" style="1"/>
    <col min="5132" max="5132" width="7.140625" style="1" customWidth="1"/>
    <col min="5133" max="5376" width="9.140625" style="1"/>
    <col min="5377" max="5377" width="7.140625" style="1" customWidth="1"/>
    <col min="5378" max="5378" width="39.42578125" style="1" customWidth="1"/>
    <col min="5379" max="5379" width="8.5703125" style="1" customWidth="1"/>
    <col min="5380" max="5380" width="11.140625" style="1" customWidth="1"/>
    <col min="5381" max="5381" width="11.28515625" style="1" customWidth="1"/>
    <col min="5382" max="5382" width="12.42578125" style="1" customWidth="1"/>
    <col min="5383" max="5387" width="9.140625" style="1"/>
    <col min="5388" max="5388" width="7.140625" style="1" customWidth="1"/>
    <col min="5389" max="5632" width="9.140625" style="1"/>
    <col min="5633" max="5633" width="7.140625" style="1" customWidth="1"/>
    <col min="5634" max="5634" width="39.42578125" style="1" customWidth="1"/>
    <col min="5635" max="5635" width="8.5703125" style="1" customWidth="1"/>
    <col min="5636" max="5636" width="11.140625" style="1" customWidth="1"/>
    <col min="5637" max="5637" width="11.28515625" style="1" customWidth="1"/>
    <col min="5638" max="5638" width="12.42578125" style="1" customWidth="1"/>
    <col min="5639" max="5643" width="9.140625" style="1"/>
    <col min="5644" max="5644" width="7.140625" style="1" customWidth="1"/>
    <col min="5645" max="5888" width="9.140625" style="1"/>
    <col min="5889" max="5889" width="7.140625" style="1" customWidth="1"/>
    <col min="5890" max="5890" width="39.42578125" style="1" customWidth="1"/>
    <col min="5891" max="5891" width="8.5703125" style="1" customWidth="1"/>
    <col min="5892" max="5892" width="11.140625" style="1" customWidth="1"/>
    <col min="5893" max="5893" width="11.28515625" style="1" customWidth="1"/>
    <col min="5894" max="5894" width="12.42578125" style="1" customWidth="1"/>
    <col min="5895" max="5899" width="9.140625" style="1"/>
    <col min="5900" max="5900" width="7.140625" style="1" customWidth="1"/>
    <col min="5901" max="6144" width="9.140625" style="1"/>
    <col min="6145" max="6145" width="7.140625" style="1" customWidth="1"/>
    <col min="6146" max="6146" width="39.42578125" style="1" customWidth="1"/>
    <col min="6147" max="6147" width="8.5703125" style="1" customWidth="1"/>
    <col min="6148" max="6148" width="11.140625" style="1" customWidth="1"/>
    <col min="6149" max="6149" width="11.28515625" style="1" customWidth="1"/>
    <col min="6150" max="6150" width="12.42578125" style="1" customWidth="1"/>
    <col min="6151" max="6155" width="9.140625" style="1"/>
    <col min="6156" max="6156" width="7.140625" style="1" customWidth="1"/>
    <col min="6157" max="6400" width="9.140625" style="1"/>
    <col min="6401" max="6401" width="7.140625" style="1" customWidth="1"/>
    <col min="6402" max="6402" width="39.42578125" style="1" customWidth="1"/>
    <col min="6403" max="6403" width="8.5703125" style="1" customWidth="1"/>
    <col min="6404" max="6404" width="11.140625" style="1" customWidth="1"/>
    <col min="6405" max="6405" width="11.28515625" style="1" customWidth="1"/>
    <col min="6406" max="6406" width="12.42578125" style="1" customWidth="1"/>
    <col min="6407" max="6411" width="9.140625" style="1"/>
    <col min="6412" max="6412" width="7.140625" style="1" customWidth="1"/>
    <col min="6413" max="6656" width="9.140625" style="1"/>
    <col min="6657" max="6657" width="7.140625" style="1" customWidth="1"/>
    <col min="6658" max="6658" width="39.42578125" style="1" customWidth="1"/>
    <col min="6659" max="6659" width="8.5703125" style="1" customWidth="1"/>
    <col min="6660" max="6660" width="11.140625" style="1" customWidth="1"/>
    <col min="6661" max="6661" width="11.28515625" style="1" customWidth="1"/>
    <col min="6662" max="6662" width="12.42578125" style="1" customWidth="1"/>
    <col min="6663" max="6667" width="9.140625" style="1"/>
    <col min="6668" max="6668" width="7.140625" style="1" customWidth="1"/>
    <col min="6669" max="6912" width="9.140625" style="1"/>
    <col min="6913" max="6913" width="7.140625" style="1" customWidth="1"/>
    <col min="6914" max="6914" width="39.42578125" style="1" customWidth="1"/>
    <col min="6915" max="6915" width="8.5703125" style="1" customWidth="1"/>
    <col min="6916" max="6916" width="11.140625" style="1" customWidth="1"/>
    <col min="6917" max="6917" width="11.28515625" style="1" customWidth="1"/>
    <col min="6918" max="6918" width="12.42578125" style="1" customWidth="1"/>
    <col min="6919" max="6923" width="9.140625" style="1"/>
    <col min="6924" max="6924" width="7.140625" style="1" customWidth="1"/>
    <col min="6925" max="7168" width="9.140625" style="1"/>
    <col min="7169" max="7169" width="7.140625" style="1" customWidth="1"/>
    <col min="7170" max="7170" width="39.42578125" style="1" customWidth="1"/>
    <col min="7171" max="7171" width="8.5703125" style="1" customWidth="1"/>
    <col min="7172" max="7172" width="11.140625" style="1" customWidth="1"/>
    <col min="7173" max="7173" width="11.28515625" style="1" customWidth="1"/>
    <col min="7174" max="7174" width="12.42578125" style="1" customWidth="1"/>
    <col min="7175" max="7179" width="9.140625" style="1"/>
    <col min="7180" max="7180" width="7.140625" style="1" customWidth="1"/>
    <col min="7181" max="7424" width="9.140625" style="1"/>
    <col min="7425" max="7425" width="7.140625" style="1" customWidth="1"/>
    <col min="7426" max="7426" width="39.42578125" style="1" customWidth="1"/>
    <col min="7427" max="7427" width="8.5703125" style="1" customWidth="1"/>
    <col min="7428" max="7428" width="11.140625" style="1" customWidth="1"/>
    <col min="7429" max="7429" width="11.28515625" style="1" customWidth="1"/>
    <col min="7430" max="7430" width="12.42578125" style="1" customWidth="1"/>
    <col min="7431" max="7435" width="9.140625" style="1"/>
    <col min="7436" max="7436" width="7.140625" style="1" customWidth="1"/>
    <col min="7437" max="7680" width="9.140625" style="1"/>
    <col min="7681" max="7681" width="7.140625" style="1" customWidth="1"/>
    <col min="7682" max="7682" width="39.42578125" style="1" customWidth="1"/>
    <col min="7683" max="7683" width="8.5703125" style="1" customWidth="1"/>
    <col min="7684" max="7684" width="11.140625" style="1" customWidth="1"/>
    <col min="7685" max="7685" width="11.28515625" style="1" customWidth="1"/>
    <col min="7686" max="7686" width="12.42578125" style="1" customWidth="1"/>
    <col min="7687" max="7691" width="9.140625" style="1"/>
    <col min="7692" max="7692" width="7.140625" style="1" customWidth="1"/>
    <col min="7693" max="7936" width="9.140625" style="1"/>
    <col min="7937" max="7937" width="7.140625" style="1" customWidth="1"/>
    <col min="7938" max="7938" width="39.42578125" style="1" customWidth="1"/>
    <col min="7939" max="7939" width="8.5703125" style="1" customWidth="1"/>
    <col min="7940" max="7940" width="11.140625" style="1" customWidth="1"/>
    <col min="7941" max="7941" width="11.28515625" style="1" customWidth="1"/>
    <col min="7942" max="7942" width="12.42578125" style="1" customWidth="1"/>
    <col min="7943" max="7947" width="9.140625" style="1"/>
    <col min="7948" max="7948" width="7.140625" style="1" customWidth="1"/>
    <col min="7949" max="8192" width="9.140625" style="1"/>
    <col min="8193" max="8193" width="7.140625" style="1" customWidth="1"/>
    <col min="8194" max="8194" width="39.42578125" style="1" customWidth="1"/>
    <col min="8195" max="8195" width="8.5703125" style="1" customWidth="1"/>
    <col min="8196" max="8196" width="11.140625" style="1" customWidth="1"/>
    <col min="8197" max="8197" width="11.28515625" style="1" customWidth="1"/>
    <col min="8198" max="8198" width="12.42578125" style="1" customWidth="1"/>
    <col min="8199" max="8203" width="9.140625" style="1"/>
    <col min="8204" max="8204" width="7.140625" style="1" customWidth="1"/>
    <col min="8205" max="8448" width="9.140625" style="1"/>
    <col min="8449" max="8449" width="7.140625" style="1" customWidth="1"/>
    <col min="8450" max="8450" width="39.42578125" style="1" customWidth="1"/>
    <col min="8451" max="8451" width="8.5703125" style="1" customWidth="1"/>
    <col min="8452" max="8452" width="11.140625" style="1" customWidth="1"/>
    <col min="8453" max="8453" width="11.28515625" style="1" customWidth="1"/>
    <col min="8454" max="8454" width="12.42578125" style="1" customWidth="1"/>
    <col min="8455" max="8459" width="9.140625" style="1"/>
    <col min="8460" max="8460" width="7.140625" style="1" customWidth="1"/>
    <col min="8461" max="8704" width="9.140625" style="1"/>
    <col min="8705" max="8705" width="7.140625" style="1" customWidth="1"/>
    <col min="8706" max="8706" width="39.42578125" style="1" customWidth="1"/>
    <col min="8707" max="8707" width="8.5703125" style="1" customWidth="1"/>
    <col min="8708" max="8708" width="11.140625" style="1" customWidth="1"/>
    <col min="8709" max="8709" width="11.28515625" style="1" customWidth="1"/>
    <col min="8710" max="8710" width="12.42578125" style="1" customWidth="1"/>
    <col min="8711" max="8715" width="9.140625" style="1"/>
    <col min="8716" max="8716" width="7.140625" style="1" customWidth="1"/>
    <col min="8717" max="8960" width="9.140625" style="1"/>
    <col min="8961" max="8961" width="7.140625" style="1" customWidth="1"/>
    <col min="8962" max="8962" width="39.42578125" style="1" customWidth="1"/>
    <col min="8963" max="8963" width="8.5703125" style="1" customWidth="1"/>
    <col min="8964" max="8964" width="11.140625" style="1" customWidth="1"/>
    <col min="8965" max="8965" width="11.28515625" style="1" customWidth="1"/>
    <col min="8966" max="8966" width="12.42578125" style="1" customWidth="1"/>
    <col min="8967" max="8971" width="9.140625" style="1"/>
    <col min="8972" max="8972" width="7.140625" style="1" customWidth="1"/>
    <col min="8973" max="9216" width="9.140625" style="1"/>
    <col min="9217" max="9217" width="7.140625" style="1" customWidth="1"/>
    <col min="9218" max="9218" width="39.42578125" style="1" customWidth="1"/>
    <col min="9219" max="9219" width="8.5703125" style="1" customWidth="1"/>
    <col min="9220" max="9220" width="11.140625" style="1" customWidth="1"/>
    <col min="9221" max="9221" width="11.28515625" style="1" customWidth="1"/>
    <col min="9222" max="9222" width="12.42578125" style="1" customWidth="1"/>
    <col min="9223" max="9227" width="9.140625" style="1"/>
    <col min="9228" max="9228" width="7.140625" style="1" customWidth="1"/>
    <col min="9229" max="9472" width="9.140625" style="1"/>
    <col min="9473" max="9473" width="7.140625" style="1" customWidth="1"/>
    <col min="9474" max="9474" width="39.42578125" style="1" customWidth="1"/>
    <col min="9475" max="9475" width="8.5703125" style="1" customWidth="1"/>
    <col min="9476" max="9476" width="11.140625" style="1" customWidth="1"/>
    <col min="9477" max="9477" width="11.28515625" style="1" customWidth="1"/>
    <col min="9478" max="9478" width="12.42578125" style="1" customWidth="1"/>
    <col min="9479" max="9483" width="9.140625" style="1"/>
    <col min="9484" max="9484" width="7.140625" style="1" customWidth="1"/>
    <col min="9485" max="9728" width="9.140625" style="1"/>
    <col min="9729" max="9729" width="7.140625" style="1" customWidth="1"/>
    <col min="9730" max="9730" width="39.42578125" style="1" customWidth="1"/>
    <col min="9731" max="9731" width="8.5703125" style="1" customWidth="1"/>
    <col min="9732" max="9732" width="11.140625" style="1" customWidth="1"/>
    <col min="9733" max="9733" width="11.28515625" style="1" customWidth="1"/>
    <col min="9734" max="9734" width="12.42578125" style="1" customWidth="1"/>
    <col min="9735" max="9739" width="9.140625" style="1"/>
    <col min="9740" max="9740" width="7.140625" style="1" customWidth="1"/>
    <col min="9741" max="9984" width="9.140625" style="1"/>
    <col min="9985" max="9985" width="7.140625" style="1" customWidth="1"/>
    <col min="9986" max="9986" width="39.42578125" style="1" customWidth="1"/>
    <col min="9987" max="9987" width="8.5703125" style="1" customWidth="1"/>
    <col min="9988" max="9988" width="11.140625" style="1" customWidth="1"/>
    <col min="9989" max="9989" width="11.28515625" style="1" customWidth="1"/>
    <col min="9990" max="9990" width="12.42578125" style="1" customWidth="1"/>
    <col min="9991" max="9995" width="9.140625" style="1"/>
    <col min="9996" max="9996" width="7.140625" style="1" customWidth="1"/>
    <col min="9997" max="10240" width="9.140625" style="1"/>
    <col min="10241" max="10241" width="7.140625" style="1" customWidth="1"/>
    <col min="10242" max="10242" width="39.42578125" style="1" customWidth="1"/>
    <col min="10243" max="10243" width="8.5703125" style="1" customWidth="1"/>
    <col min="10244" max="10244" width="11.140625" style="1" customWidth="1"/>
    <col min="10245" max="10245" width="11.28515625" style="1" customWidth="1"/>
    <col min="10246" max="10246" width="12.42578125" style="1" customWidth="1"/>
    <col min="10247" max="10251" width="9.140625" style="1"/>
    <col min="10252" max="10252" width="7.140625" style="1" customWidth="1"/>
    <col min="10253" max="10496" width="9.140625" style="1"/>
    <col min="10497" max="10497" width="7.140625" style="1" customWidth="1"/>
    <col min="10498" max="10498" width="39.42578125" style="1" customWidth="1"/>
    <col min="10499" max="10499" width="8.5703125" style="1" customWidth="1"/>
    <col min="10500" max="10500" width="11.140625" style="1" customWidth="1"/>
    <col min="10501" max="10501" width="11.28515625" style="1" customWidth="1"/>
    <col min="10502" max="10502" width="12.42578125" style="1" customWidth="1"/>
    <col min="10503" max="10507" width="9.140625" style="1"/>
    <col min="10508" max="10508" width="7.140625" style="1" customWidth="1"/>
    <col min="10509" max="10752" width="9.140625" style="1"/>
    <col min="10753" max="10753" width="7.140625" style="1" customWidth="1"/>
    <col min="10754" max="10754" width="39.42578125" style="1" customWidth="1"/>
    <col min="10755" max="10755" width="8.5703125" style="1" customWidth="1"/>
    <col min="10756" max="10756" width="11.140625" style="1" customWidth="1"/>
    <col min="10757" max="10757" width="11.28515625" style="1" customWidth="1"/>
    <col min="10758" max="10758" width="12.42578125" style="1" customWidth="1"/>
    <col min="10759" max="10763" width="9.140625" style="1"/>
    <col min="10764" max="10764" width="7.140625" style="1" customWidth="1"/>
    <col min="10765" max="11008" width="9.140625" style="1"/>
    <col min="11009" max="11009" width="7.140625" style="1" customWidth="1"/>
    <col min="11010" max="11010" width="39.42578125" style="1" customWidth="1"/>
    <col min="11011" max="11011" width="8.5703125" style="1" customWidth="1"/>
    <col min="11012" max="11012" width="11.140625" style="1" customWidth="1"/>
    <col min="11013" max="11013" width="11.28515625" style="1" customWidth="1"/>
    <col min="11014" max="11014" width="12.42578125" style="1" customWidth="1"/>
    <col min="11015" max="11019" width="9.140625" style="1"/>
    <col min="11020" max="11020" width="7.140625" style="1" customWidth="1"/>
    <col min="11021" max="11264" width="9.140625" style="1"/>
    <col min="11265" max="11265" width="7.140625" style="1" customWidth="1"/>
    <col min="11266" max="11266" width="39.42578125" style="1" customWidth="1"/>
    <col min="11267" max="11267" width="8.5703125" style="1" customWidth="1"/>
    <col min="11268" max="11268" width="11.140625" style="1" customWidth="1"/>
    <col min="11269" max="11269" width="11.28515625" style="1" customWidth="1"/>
    <col min="11270" max="11270" width="12.42578125" style="1" customWidth="1"/>
    <col min="11271" max="11275" width="9.140625" style="1"/>
    <col min="11276" max="11276" width="7.140625" style="1" customWidth="1"/>
    <col min="11277" max="11520" width="9.140625" style="1"/>
    <col min="11521" max="11521" width="7.140625" style="1" customWidth="1"/>
    <col min="11522" max="11522" width="39.42578125" style="1" customWidth="1"/>
    <col min="11523" max="11523" width="8.5703125" style="1" customWidth="1"/>
    <col min="11524" max="11524" width="11.140625" style="1" customWidth="1"/>
    <col min="11525" max="11525" width="11.28515625" style="1" customWidth="1"/>
    <col min="11526" max="11526" width="12.42578125" style="1" customWidth="1"/>
    <col min="11527" max="11531" width="9.140625" style="1"/>
    <col min="11532" max="11532" width="7.140625" style="1" customWidth="1"/>
    <col min="11533" max="11776" width="9.140625" style="1"/>
    <col min="11777" max="11777" width="7.140625" style="1" customWidth="1"/>
    <col min="11778" max="11778" width="39.42578125" style="1" customWidth="1"/>
    <col min="11779" max="11779" width="8.5703125" style="1" customWidth="1"/>
    <col min="11780" max="11780" width="11.140625" style="1" customWidth="1"/>
    <col min="11781" max="11781" width="11.28515625" style="1" customWidth="1"/>
    <col min="11782" max="11782" width="12.42578125" style="1" customWidth="1"/>
    <col min="11783" max="11787" width="9.140625" style="1"/>
    <col min="11788" max="11788" width="7.140625" style="1" customWidth="1"/>
    <col min="11789" max="12032" width="9.140625" style="1"/>
    <col min="12033" max="12033" width="7.140625" style="1" customWidth="1"/>
    <col min="12034" max="12034" width="39.42578125" style="1" customWidth="1"/>
    <col min="12035" max="12035" width="8.5703125" style="1" customWidth="1"/>
    <col min="12036" max="12036" width="11.140625" style="1" customWidth="1"/>
    <col min="12037" max="12037" width="11.28515625" style="1" customWidth="1"/>
    <col min="12038" max="12038" width="12.42578125" style="1" customWidth="1"/>
    <col min="12039" max="12043" width="9.140625" style="1"/>
    <col min="12044" max="12044" width="7.140625" style="1" customWidth="1"/>
    <col min="12045" max="12288" width="9.140625" style="1"/>
    <col min="12289" max="12289" width="7.140625" style="1" customWidth="1"/>
    <col min="12290" max="12290" width="39.42578125" style="1" customWidth="1"/>
    <col min="12291" max="12291" width="8.5703125" style="1" customWidth="1"/>
    <col min="12292" max="12292" width="11.140625" style="1" customWidth="1"/>
    <col min="12293" max="12293" width="11.28515625" style="1" customWidth="1"/>
    <col min="12294" max="12294" width="12.42578125" style="1" customWidth="1"/>
    <col min="12295" max="12299" width="9.140625" style="1"/>
    <col min="12300" max="12300" width="7.140625" style="1" customWidth="1"/>
    <col min="12301" max="12544" width="9.140625" style="1"/>
    <col min="12545" max="12545" width="7.140625" style="1" customWidth="1"/>
    <col min="12546" max="12546" width="39.42578125" style="1" customWidth="1"/>
    <col min="12547" max="12547" width="8.5703125" style="1" customWidth="1"/>
    <col min="12548" max="12548" width="11.140625" style="1" customWidth="1"/>
    <col min="12549" max="12549" width="11.28515625" style="1" customWidth="1"/>
    <col min="12550" max="12550" width="12.42578125" style="1" customWidth="1"/>
    <col min="12551" max="12555" width="9.140625" style="1"/>
    <col min="12556" max="12556" width="7.140625" style="1" customWidth="1"/>
    <col min="12557" max="12800" width="9.140625" style="1"/>
    <col min="12801" max="12801" width="7.140625" style="1" customWidth="1"/>
    <col min="12802" max="12802" width="39.42578125" style="1" customWidth="1"/>
    <col min="12803" max="12803" width="8.5703125" style="1" customWidth="1"/>
    <col min="12804" max="12804" width="11.140625" style="1" customWidth="1"/>
    <col min="12805" max="12805" width="11.28515625" style="1" customWidth="1"/>
    <col min="12806" max="12806" width="12.42578125" style="1" customWidth="1"/>
    <col min="12807" max="12811" width="9.140625" style="1"/>
    <col min="12812" max="12812" width="7.140625" style="1" customWidth="1"/>
    <col min="12813" max="13056" width="9.140625" style="1"/>
    <col min="13057" max="13057" width="7.140625" style="1" customWidth="1"/>
    <col min="13058" max="13058" width="39.42578125" style="1" customWidth="1"/>
    <col min="13059" max="13059" width="8.5703125" style="1" customWidth="1"/>
    <col min="13060" max="13060" width="11.140625" style="1" customWidth="1"/>
    <col min="13061" max="13061" width="11.28515625" style="1" customWidth="1"/>
    <col min="13062" max="13062" width="12.42578125" style="1" customWidth="1"/>
    <col min="13063" max="13067" width="9.140625" style="1"/>
    <col min="13068" max="13068" width="7.140625" style="1" customWidth="1"/>
    <col min="13069" max="13312" width="9.140625" style="1"/>
    <col min="13313" max="13313" width="7.140625" style="1" customWidth="1"/>
    <col min="13314" max="13314" width="39.42578125" style="1" customWidth="1"/>
    <col min="13315" max="13315" width="8.5703125" style="1" customWidth="1"/>
    <col min="13316" max="13316" width="11.140625" style="1" customWidth="1"/>
    <col min="13317" max="13317" width="11.28515625" style="1" customWidth="1"/>
    <col min="13318" max="13318" width="12.42578125" style="1" customWidth="1"/>
    <col min="13319" max="13323" width="9.140625" style="1"/>
    <col min="13324" max="13324" width="7.140625" style="1" customWidth="1"/>
    <col min="13325" max="13568" width="9.140625" style="1"/>
    <col min="13569" max="13569" width="7.140625" style="1" customWidth="1"/>
    <col min="13570" max="13570" width="39.42578125" style="1" customWidth="1"/>
    <col min="13571" max="13571" width="8.5703125" style="1" customWidth="1"/>
    <col min="13572" max="13572" width="11.140625" style="1" customWidth="1"/>
    <col min="13573" max="13573" width="11.28515625" style="1" customWidth="1"/>
    <col min="13574" max="13574" width="12.42578125" style="1" customWidth="1"/>
    <col min="13575" max="13579" width="9.140625" style="1"/>
    <col min="13580" max="13580" width="7.140625" style="1" customWidth="1"/>
    <col min="13581" max="13824" width="9.140625" style="1"/>
    <col min="13825" max="13825" width="7.140625" style="1" customWidth="1"/>
    <col min="13826" max="13826" width="39.42578125" style="1" customWidth="1"/>
    <col min="13827" max="13827" width="8.5703125" style="1" customWidth="1"/>
    <col min="13828" max="13828" width="11.140625" style="1" customWidth="1"/>
    <col min="13829" max="13829" width="11.28515625" style="1" customWidth="1"/>
    <col min="13830" max="13830" width="12.42578125" style="1" customWidth="1"/>
    <col min="13831" max="13835" width="9.140625" style="1"/>
    <col min="13836" max="13836" width="7.140625" style="1" customWidth="1"/>
    <col min="13837" max="14080" width="9.140625" style="1"/>
    <col min="14081" max="14081" width="7.140625" style="1" customWidth="1"/>
    <col min="14082" max="14082" width="39.42578125" style="1" customWidth="1"/>
    <col min="14083" max="14083" width="8.5703125" style="1" customWidth="1"/>
    <col min="14084" max="14084" width="11.140625" style="1" customWidth="1"/>
    <col min="14085" max="14085" width="11.28515625" style="1" customWidth="1"/>
    <col min="14086" max="14086" width="12.42578125" style="1" customWidth="1"/>
    <col min="14087" max="14091" width="9.140625" style="1"/>
    <col min="14092" max="14092" width="7.140625" style="1" customWidth="1"/>
    <col min="14093" max="14336" width="9.140625" style="1"/>
    <col min="14337" max="14337" width="7.140625" style="1" customWidth="1"/>
    <col min="14338" max="14338" width="39.42578125" style="1" customWidth="1"/>
    <col min="14339" max="14339" width="8.5703125" style="1" customWidth="1"/>
    <col min="14340" max="14340" width="11.140625" style="1" customWidth="1"/>
    <col min="14341" max="14341" width="11.28515625" style="1" customWidth="1"/>
    <col min="14342" max="14342" width="12.42578125" style="1" customWidth="1"/>
    <col min="14343" max="14347" width="9.140625" style="1"/>
    <col min="14348" max="14348" width="7.140625" style="1" customWidth="1"/>
    <col min="14349" max="14592" width="9.140625" style="1"/>
    <col min="14593" max="14593" width="7.140625" style="1" customWidth="1"/>
    <col min="14594" max="14594" width="39.42578125" style="1" customWidth="1"/>
    <col min="14595" max="14595" width="8.5703125" style="1" customWidth="1"/>
    <col min="14596" max="14596" width="11.140625" style="1" customWidth="1"/>
    <col min="14597" max="14597" width="11.28515625" style="1" customWidth="1"/>
    <col min="14598" max="14598" width="12.42578125" style="1" customWidth="1"/>
    <col min="14599" max="14603" width="9.140625" style="1"/>
    <col min="14604" max="14604" width="7.140625" style="1" customWidth="1"/>
    <col min="14605" max="14848" width="9.140625" style="1"/>
    <col min="14849" max="14849" width="7.140625" style="1" customWidth="1"/>
    <col min="14850" max="14850" width="39.42578125" style="1" customWidth="1"/>
    <col min="14851" max="14851" width="8.5703125" style="1" customWidth="1"/>
    <col min="14852" max="14852" width="11.140625" style="1" customWidth="1"/>
    <col min="14853" max="14853" width="11.28515625" style="1" customWidth="1"/>
    <col min="14854" max="14854" width="12.42578125" style="1" customWidth="1"/>
    <col min="14855" max="14859" width="9.140625" style="1"/>
    <col min="14860" max="14860" width="7.140625" style="1" customWidth="1"/>
    <col min="14861" max="15104" width="9.140625" style="1"/>
    <col min="15105" max="15105" width="7.140625" style="1" customWidth="1"/>
    <col min="15106" max="15106" width="39.42578125" style="1" customWidth="1"/>
    <col min="15107" max="15107" width="8.5703125" style="1" customWidth="1"/>
    <col min="15108" max="15108" width="11.140625" style="1" customWidth="1"/>
    <col min="15109" max="15109" width="11.28515625" style="1" customWidth="1"/>
    <col min="15110" max="15110" width="12.42578125" style="1" customWidth="1"/>
    <col min="15111" max="15115" width="9.140625" style="1"/>
    <col min="15116" max="15116" width="7.140625" style="1" customWidth="1"/>
    <col min="15117" max="15360" width="9.140625" style="1"/>
    <col min="15361" max="15361" width="7.140625" style="1" customWidth="1"/>
    <col min="15362" max="15362" width="39.42578125" style="1" customWidth="1"/>
    <col min="15363" max="15363" width="8.5703125" style="1" customWidth="1"/>
    <col min="15364" max="15364" width="11.140625" style="1" customWidth="1"/>
    <col min="15365" max="15365" width="11.28515625" style="1" customWidth="1"/>
    <col min="15366" max="15366" width="12.42578125" style="1" customWidth="1"/>
    <col min="15367" max="15371" width="9.140625" style="1"/>
    <col min="15372" max="15372" width="7.140625" style="1" customWidth="1"/>
    <col min="15373" max="15616" width="9.140625" style="1"/>
    <col min="15617" max="15617" width="7.140625" style="1" customWidth="1"/>
    <col min="15618" max="15618" width="39.42578125" style="1" customWidth="1"/>
    <col min="15619" max="15619" width="8.5703125" style="1" customWidth="1"/>
    <col min="15620" max="15620" width="11.140625" style="1" customWidth="1"/>
    <col min="15621" max="15621" width="11.28515625" style="1" customWidth="1"/>
    <col min="15622" max="15622" width="12.42578125" style="1" customWidth="1"/>
    <col min="15623" max="15627" width="9.140625" style="1"/>
    <col min="15628" max="15628" width="7.140625" style="1" customWidth="1"/>
    <col min="15629" max="15872" width="9.140625" style="1"/>
    <col min="15873" max="15873" width="7.140625" style="1" customWidth="1"/>
    <col min="15874" max="15874" width="39.42578125" style="1" customWidth="1"/>
    <col min="15875" max="15875" width="8.5703125" style="1" customWidth="1"/>
    <col min="15876" max="15876" width="11.140625" style="1" customWidth="1"/>
    <col min="15877" max="15877" width="11.28515625" style="1" customWidth="1"/>
    <col min="15878" max="15878" width="12.42578125" style="1" customWidth="1"/>
    <col min="15879" max="15883" width="9.140625" style="1"/>
    <col min="15884" max="15884" width="7.140625" style="1" customWidth="1"/>
    <col min="15885" max="16128" width="9.140625" style="1"/>
    <col min="16129" max="16129" width="7.140625" style="1" customWidth="1"/>
    <col min="16130" max="16130" width="39.42578125" style="1" customWidth="1"/>
    <col min="16131" max="16131" width="8.5703125" style="1" customWidth="1"/>
    <col min="16132" max="16132" width="11.140625" style="1" customWidth="1"/>
    <col min="16133" max="16133" width="11.28515625" style="1" customWidth="1"/>
    <col min="16134" max="16134" width="12.42578125" style="1" customWidth="1"/>
    <col min="16135" max="16139" width="9.140625" style="1"/>
    <col min="16140" max="16140" width="7.140625" style="1" customWidth="1"/>
    <col min="16141" max="16384" width="9.140625" style="1"/>
  </cols>
  <sheetData>
    <row r="1" spans="1:9">
      <c r="A1" s="72" t="s">
        <v>54</v>
      </c>
      <c r="B1" s="24" t="s">
        <v>55</v>
      </c>
    </row>
    <row r="2" spans="1:9">
      <c r="A2" s="72"/>
      <c r="B2" s="24"/>
      <c r="H2" s="476" t="s">
        <v>1453</v>
      </c>
      <c r="I2" s="491">
        <f>SUM(F50+F52+F54+F56+F58+F94+F100+F121+F122)</f>
        <v>0</v>
      </c>
    </row>
    <row r="3" spans="1:9">
      <c r="A3" s="72"/>
      <c r="B3" s="1183" t="s">
        <v>56</v>
      </c>
      <c r="C3" s="1183"/>
      <c r="D3" s="1183"/>
      <c r="E3" s="1183"/>
      <c r="F3" s="1183"/>
      <c r="H3" s="479" t="s">
        <v>1454</v>
      </c>
      <c r="I3" s="491">
        <f>SUM(F60+F62+F64)</f>
        <v>0</v>
      </c>
    </row>
    <row r="4" spans="1:9" ht="72.75" customHeight="1">
      <c r="A4" s="72"/>
      <c r="B4" s="1184" t="s">
        <v>57</v>
      </c>
      <c r="C4" s="1184"/>
      <c r="D4" s="1184"/>
      <c r="E4" s="1184"/>
      <c r="F4" s="1184"/>
      <c r="H4" s="529" t="s">
        <v>1455</v>
      </c>
      <c r="I4" s="491">
        <f>SUM(F78+F82+F86)</f>
        <v>0</v>
      </c>
    </row>
    <row r="5" spans="1:9" ht="45" customHeight="1">
      <c r="A5" s="72"/>
      <c r="B5" s="1184" t="s">
        <v>58</v>
      </c>
      <c r="C5" s="1184"/>
      <c r="D5" s="1184"/>
      <c r="E5" s="1184"/>
      <c r="F5" s="1184"/>
      <c r="H5" s="486" t="s">
        <v>309</v>
      </c>
      <c r="I5" s="491">
        <f>SUM(F92+F98)</f>
        <v>0</v>
      </c>
    </row>
    <row r="6" spans="1:9" ht="97.5" customHeight="1">
      <c r="A6" s="72"/>
      <c r="B6" s="1184" t="s">
        <v>59</v>
      </c>
      <c r="C6" s="1184"/>
      <c r="D6" s="1184"/>
      <c r="E6" s="1184"/>
      <c r="F6" s="1184"/>
      <c r="H6" s="531" t="s">
        <v>1376</v>
      </c>
      <c r="I6" s="24"/>
    </row>
    <row r="7" spans="1:9">
      <c r="A7" s="72"/>
      <c r="B7" s="1184"/>
      <c r="C7" s="1184"/>
      <c r="D7" s="1184"/>
      <c r="E7" s="1184"/>
      <c r="F7" s="1184"/>
      <c r="H7" s="493" t="s">
        <v>1456</v>
      </c>
      <c r="I7" s="24"/>
    </row>
    <row r="8" spans="1:9">
      <c r="A8" s="72"/>
      <c r="B8" s="1183" t="s">
        <v>60</v>
      </c>
      <c r="C8" s="1183"/>
      <c r="D8" s="1183"/>
      <c r="E8" s="1183"/>
      <c r="F8" s="1183"/>
      <c r="H8" s="534" t="s">
        <v>1457</v>
      </c>
      <c r="I8" s="24"/>
    </row>
    <row r="9" spans="1:9" ht="29.25" customHeight="1">
      <c r="A9" s="72"/>
      <c r="B9" s="1184" t="s">
        <v>61</v>
      </c>
      <c r="C9" s="1184"/>
      <c r="D9" s="1184"/>
      <c r="E9" s="1184"/>
      <c r="F9" s="1184"/>
      <c r="H9" s="503" t="s">
        <v>1458</v>
      </c>
      <c r="I9" s="24"/>
    </row>
    <row r="10" spans="1:9">
      <c r="A10" s="72"/>
      <c r="B10" s="1184" t="s">
        <v>62</v>
      </c>
      <c r="C10" s="1184"/>
      <c r="D10" s="1184"/>
      <c r="E10" s="1184"/>
      <c r="F10" s="1184"/>
      <c r="H10" s="533" t="s">
        <v>1459</v>
      </c>
      <c r="I10" s="24"/>
    </row>
    <row r="11" spans="1:9">
      <c r="A11" s="72"/>
      <c r="B11" s="1185" t="s">
        <v>63</v>
      </c>
      <c r="C11" s="1185"/>
      <c r="D11" s="1185"/>
      <c r="E11" s="1185"/>
      <c r="F11" s="1185"/>
      <c r="H11" s="473" t="s">
        <v>1460</v>
      </c>
      <c r="I11" s="491">
        <f>SUM(F66+F68+F70+F72+F74+F76+F90+F96+F102+F104+F106+F108+F110+F112+F114+F116+F118)</f>
        <v>0</v>
      </c>
    </row>
    <row r="12" spans="1:9">
      <c r="A12" s="73" t="s">
        <v>64</v>
      </c>
      <c r="B12" s="1184" t="s">
        <v>65</v>
      </c>
      <c r="C12" s="1184"/>
      <c r="D12" s="1184"/>
      <c r="E12" s="1184"/>
      <c r="F12" s="1184"/>
      <c r="H12" s="1016" t="s">
        <v>2444</v>
      </c>
      <c r="I12" s="1025">
        <f>SUM(F80+F84+F88)</f>
        <v>0</v>
      </c>
    </row>
    <row r="13" spans="1:9">
      <c r="A13" s="73" t="s">
        <v>64</v>
      </c>
      <c r="B13" s="1184" t="s">
        <v>66</v>
      </c>
      <c r="C13" s="1184"/>
      <c r="D13" s="1184"/>
      <c r="E13" s="1184"/>
      <c r="F13" s="1184"/>
      <c r="H13" s="1158" t="s">
        <v>2486</v>
      </c>
      <c r="I13" s="1025">
        <f>SUM(I2+I3+I4+I5+I11)</f>
        <v>0</v>
      </c>
    </row>
    <row r="14" spans="1:9">
      <c r="A14" s="73" t="s">
        <v>64</v>
      </c>
      <c r="B14" s="1184" t="s">
        <v>67</v>
      </c>
      <c r="C14" s="1184"/>
      <c r="D14" s="1184"/>
      <c r="E14" s="1184"/>
      <c r="F14" s="1184"/>
    </row>
    <row r="15" spans="1:9">
      <c r="A15" s="73" t="s">
        <v>64</v>
      </c>
      <c r="B15" s="1184" t="s">
        <v>68</v>
      </c>
      <c r="C15" s="1184"/>
      <c r="D15" s="1184"/>
      <c r="E15" s="1184"/>
      <c r="F15" s="1184"/>
    </row>
    <row r="16" spans="1:9">
      <c r="A16" s="73" t="s">
        <v>64</v>
      </c>
      <c r="B16" s="1184" t="s">
        <v>69</v>
      </c>
      <c r="C16" s="1184"/>
      <c r="D16" s="1184"/>
      <c r="E16" s="1184"/>
      <c r="F16" s="1184"/>
    </row>
    <row r="17" spans="1:6">
      <c r="A17" s="73" t="s">
        <v>64</v>
      </c>
      <c r="B17" s="1184" t="s">
        <v>70</v>
      </c>
      <c r="C17" s="1184"/>
      <c r="D17" s="1184"/>
      <c r="E17" s="1184"/>
      <c r="F17" s="1184"/>
    </row>
    <row r="18" spans="1:6">
      <c r="A18" s="73" t="s">
        <v>64</v>
      </c>
      <c r="B18" s="1184" t="s">
        <v>71</v>
      </c>
      <c r="C18" s="1184"/>
      <c r="D18" s="1184"/>
      <c r="E18" s="1184"/>
      <c r="F18" s="1184"/>
    </row>
    <row r="19" spans="1:6" ht="28.5" customHeight="1">
      <c r="A19" s="73" t="s">
        <v>64</v>
      </c>
      <c r="B19" s="1184" t="s">
        <v>72</v>
      </c>
      <c r="C19" s="1184"/>
      <c r="D19" s="1184"/>
      <c r="E19" s="1184"/>
      <c r="F19" s="1184"/>
    </row>
    <row r="20" spans="1:6">
      <c r="A20" s="73" t="s">
        <v>64</v>
      </c>
      <c r="B20" s="1184" t="s">
        <v>73</v>
      </c>
      <c r="C20" s="1184"/>
      <c r="D20" s="1184"/>
      <c r="E20" s="1184"/>
      <c r="F20" s="1184"/>
    </row>
    <row r="21" spans="1:6">
      <c r="A21" s="73" t="s">
        <v>64</v>
      </c>
      <c r="B21" s="1184" t="s">
        <v>74</v>
      </c>
      <c r="C21" s="1184"/>
      <c r="D21" s="1184"/>
      <c r="E21" s="1184"/>
      <c r="F21" s="1184"/>
    </row>
    <row r="22" spans="1:6">
      <c r="A22" s="73" t="s">
        <v>64</v>
      </c>
      <c r="B22" s="1184" t="s">
        <v>75</v>
      </c>
      <c r="C22" s="1184"/>
      <c r="D22" s="1184"/>
      <c r="E22" s="1184"/>
      <c r="F22" s="1184"/>
    </row>
    <row r="23" spans="1:6">
      <c r="A23" s="73" t="s">
        <v>64</v>
      </c>
      <c r="B23" s="1184" t="s">
        <v>76</v>
      </c>
      <c r="C23" s="1184"/>
      <c r="D23" s="1184"/>
      <c r="E23" s="1184"/>
      <c r="F23" s="1184"/>
    </row>
    <row r="24" spans="1:6">
      <c r="A24" s="73" t="s">
        <v>64</v>
      </c>
      <c r="B24" s="1184" t="s">
        <v>77</v>
      </c>
      <c r="C24" s="1184"/>
      <c r="D24" s="1184"/>
      <c r="E24" s="1184"/>
      <c r="F24" s="1184"/>
    </row>
    <row r="25" spans="1:6">
      <c r="A25" s="73" t="s">
        <v>64</v>
      </c>
      <c r="B25" s="1184" t="s">
        <v>78</v>
      </c>
      <c r="C25" s="1184"/>
      <c r="D25" s="1184"/>
      <c r="E25" s="1184"/>
      <c r="F25" s="1184"/>
    </row>
    <row r="26" spans="1:6" ht="28.5" customHeight="1">
      <c r="A26" s="73" t="s">
        <v>64</v>
      </c>
      <c r="B26" s="1183" t="s">
        <v>79</v>
      </c>
      <c r="C26" s="1183"/>
      <c r="D26" s="1183"/>
      <c r="E26" s="1183"/>
      <c r="F26" s="1183"/>
    </row>
    <row r="27" spans="1:6">
      <c r="A27" s="73" t="s">
        <v>64</v>
      </c>
      <c r="B27" s="1184" t="s">
        <v>80</v>
      </c>
      <c r="C27" s="1184"/>
      <c r="D27" s="1184"/>
      <c r="E27" s="1184"/>
      <c r="F27" s="1184"/>
    </row>
    <row r="28" spans="1:6">
      <c r="A28" s="73" t="s">
        <v>64</v>
      </c>
      <c r="B28" s="1184" t="s">
        <v>81</v>
      </c>
      <c r="C28" s="1184"/>
      <c r="D28" s="1184"/>
      <c r="E28" s="1184"/>
      <c r="F28" s="1184"/>
    </row>
    <row r="29" spans="1:6" ht="6.75" customHeight="1">
      <c r="A29" s="72"/>
      <c r="B29" s="1184"/>
      <c r="C29" s="1184"/>
      <c r="D29" s="1184"/>
      <c r="E29" s="1184"/>
      <c r="F29" s="1184"/>
    </row>
    <row r="30" spans="1:6" ht="54.75" customHeight="1">
      <c r="A30" s="72"/>
      <c r="B30" s="1184" t="s">
        <v>82</v>
      </c>
      <c r="C30" s="1184"/>
      <c r="D30" s="1184"/>
      <c r="E30" s="1184"/>
      <c r="F30" s="1184"/>
    </row>
    <row r="31" spans="1:6">
      <c r="A31" s="72"/>
      <c r="B31" s="1184"/>
      <c r="C31" s="1184"/>
      <c r="D31" s="1184"/>
      <c r="E31" s="1184"/>
      <c r="F31" s="1184"/>
    </row>
    <row r="32" spans="1:6">
      <c r="A32" s="72"/>
      <c r="B32" s="1183" t="s">
        <v>83</v>
      </c>
      <c r="C32" s="1183"/>
      <c r="D32" s="1183"/>
      <c r="E32" s="1183"/>
      <c r="F32" s="1183"/>
    </row>
    <row r="33" spans="1:6" ht="40.5" customHeight="1">
      <c r="A33" s="73" t="s">
        <v>64</v>
      </c>
      <c r="B33" s="1184" t="s">
        <v>84</v>
      </c>
      <c r="C33" s="1184"/>
      <c r="D33" s="1184"/>
      <c r="E33" s="1184"/>
      <c r="F33" s="1184"/>
    </row>
    <row r="34" spans="1:6">
      <c r="A34" s="73" t="s">
        <v>64</v>
      </c>
      <c r="B34" s="1184" t="s">
        <v>85</v>
      </c>
      <c r="C34" s="1184"/>
      <c r="D34" s="1184"/>
      <c r="E34" s="1184"/>
      <c r="F34" s="1184"/>
    </row>
    <row r="35" spans="1:6" ht="56.25" customHeight="1">
      <c r="A35" s="73" t="s">
        <v>64</v>
      </c>
      <c r="B35" s="1184" t="s">
        <v>86</v>
      </c>
      <c r="C35" s="1184"/>
      <c r="D35" s="1184"/>
      <c r="E35" s="1184"/>
      <c r="F35" s="1184"/>
    </row>
    <row r="36" spans="1:6" ht="27.75" customHeight="1">
      <c r="A36" s="73" t="s">
        <v>64</v>
      </c>
      <c r="B36" s="1184" t="s">
        <v>87</v>
      </c>
      <c r="C36" s="1184"/>
      <c r="D36" s="1184"/>
      <c r="E36" s="1184"/>
      <c r="F36" s="1184"/>
    </row>
    <row r="37" spans="1:6">
      <c r="A37" s="73" t="s">
        <v>64</v>
      </c>
      <c r="B37" s="1184" t="s">
        <v>88</v>
      </c>
      <c r="C37" s="1184"/>
      <c r="D37" s="1184"/>
      <c r="E37" s="1184"/>
      <c r="F37" s="1184"/>
    </row>
    <row r="38" spans="1:6">
      <c r="A38" s="73" t="s">
        <v>64</v>
      </c>
      <c r="B38" s="1184" t="s">
        <v>89</v>
      </c>
      <c r="C38" s="1184"/>
      <c r="D38" s="1184"/>
      <c r="E38" s="1184"/>
      <c r="F38" s="1184"/>
    </row>
    <row r="39" spans="1:6" ht="27" customHeight="1">
      <c r="A39" s="73" t="s">
        <v>64</v>
      </c>
      <c r="B39" s="1184" t="s">
        <v>90</v>
      </c>
      <c r="C39" s="1184"/>
      <c r="D39" s="1184"/>
      <c r="E39" s="1184"/>
      <c r="F39" s="1184"/>
    </row>
    <row r="40" spans="1:6">
      <c r="A40" s="73" t="s">
        <v>64</v>
      </c>
      <c r="B40" s="1184" t="s">
        <v>91</v>
      </c>
      <c r="C40" s="1184"/>
      <c r="D40" s="1184"/>
      <c r="E40" s="1184"/>
      <c r="F40" s="1184"/>
    </row>
    <row r="41" spans="1:6">
      <c r="A41" s="73" t="s">
        <v>64</v>
      </c>
      <c r="B41" s="1184" t="s">
        <v>92</v>
      </c>
      <c r="C41" s="1184"/>
      <c r="D41" s="1184"/>
      <c r="E41" s="1184"/>
      <c r="F41" s="1184"/>
    </row>
    <row r="42" spans="1:6">
      <c r="A42" s="72"/>
      <c r="B42" s="1184"/>
      <c r="C42" s="1184"/>
      <c r="D42" s="1184"/>
      <c r="E42" s="1184"/>
      <c r="F42" s="1184"/>
    </row>
    <row r="43" spans="1:6">
      <c r="A43" s="72"/>
      <c r="B43" s="1183" t="s">
        <v>93</v>
      </c>
      <c r="C43" s="1183"/>
      <c r="D43" s="1183"/>
      <c r="E43" s="1183"/>
      <c r="F43" s="1183"/>
    </row>
    <row r="44" spans="1:6" ht="29.25" customHeight="1">
      <c r="A44" s="72"/>
      <c r="B44" s="1184" t="s">
        <v>94</v>
      </c>
      <c r="C44" s="1184"/>
      <c r="D44" s="1184"/>
      <c r="E44" s="1184"/>
      <c r="F44" s="1184"/>
    </row>
    <row r="45" spans="1:6">
      <c r="A45" s="72"/>
      <c r="B45" s="1184" t="s">
        <v>95</v>
      </c>
      <c r="C45" s="1184"/>
      <c r="D45" s="1184"/>
      <c r="E45" s="1184"/>
      <c r="F45" s="1184"/>
    </row>
    <row r="46" spans="1:6">
      <c r="A46" s="72"/>
      <c r="B46" s="1184"/>
      <c r="C46" s="1184"/>
      <c r="D46" s="1184"/>
      <c r="E46" s="1184"/>
      <c r="F46" s="1184"/>
    </row>
    <row r="47" spans="1:6" ht="21.75" customHeight="1"/>
    <row r="48" spans="1:6" s="24" customFormat="1" ht="17.25" thickBot="1">
      <c r="A48" s="74"/>
      <c r="B48" s="75" t="s">
        <v>96</v>
      </c>
      <c r="C48" s="76"/>
      <c r="D48" s="76" t="s">
        <v>97</v>
      </c>
      <c r="E48" s="76" t="s">
        <v>98</v>
      </c>
      <c r="F48" s="76" t="s">
        <v>99</v>
      </c>
    </row>
    <row r="49" spans="1:6" s="81" customFormat="1" ht="13.5" thickTop="1">
      <c r="A49" s="77"/>
      <c r="B49" s="43"/>
      <c r="C49" s="78"/>
      <c r="D49" s="79"/>
      <c r="E49" s="80"/>
      <c r="F49" s="80"/>
    </row>
    <row r="50" spans="1:6" s="81" customFormat="1" ht="89.25">
      <c r="A50" s="557" t="s">
        <v>100</v>
      </c>
      <c r="B50" s="558" t="s">
        <v>472</v>
      </c>
      <c r="C50" s="559" t="s">
        <v>103</v>
      </c>
      <c r="D50" s="560">
        <v>175</v>
      </c>
      <c r="E50" s="561">
        <v>0</v>
      </c>
      <c r="F50" s="561">
        <f>E50*D50</f>
        <v>0</v>
      </c>
    </row>
    <row r="51" spans="1:6" s="81" customFormat="1" ht="12.75">
      <c r="A51" s="245"/>
      <c r="B51" s="45"/>
      <c r="C51" s="116"/>
      <c r="D51" s="117"/>
      <c r="E51" s="246"/>
      <c r="F51" s="246"/>
    </row>
    <row r="52" spans="1:6" s="81" customFormat="1" ht="51">
      <c r="A52" s="557" t="s">
        <v>102</v>
      </c>
      <c r="B52" s="558" t="s">
        <v>473</v>
      </c>
      <c r="C52" s="559" t="s">
        <v>107</v>
      </c>
      <c r="D52" s="560">
        <v>11.5</v>
      </c>
      <c r="E52" s="561">
        <v>0</v>
      </c>
      <c r="F52" s="561">
        <f>E52*D52</f>
        <v>0</v>
      </c>
    </row>
    <row r="53" spans="1:6" s="81" customFormat="1" ht="12.75">
      <c r="A53" s="245"/>
      <c r="B53" s="45"/>
      <c r="C53" s="116"/>
      <c r="D53" s="117"/>
      <c r="E53" s="246"/>
      <c r="F53" s="246"/>
    </row>
    <row r="54" spans="1:6" s="81" customFormat="1" ht="51">
      <c r="A54" s="557" t="s">
        <v>104</v>
      </c>
      <c r="B54" s="558" t="s">
        <v>474</v>
      </c>
      <c r="C54" s="559" t="s">
        <v>101</v>
      </c>
      <c r="D54" s="560">
        <v>7</v>
      </c>
      <c r="E54" s="561">
        <v>0</v>
      </c>
      <c r="F54" s="561">
        <f>E54*D54</f>
        <v>0</v>
      </c>
    </row>
    <row r="55" spans="1:6" s="81" customFormat="1" ht="12.75">
      <c r="A55" s="245"/>
      <c r="B55" s="45"/>
      <c r="C55" s="116"/>
      <c r="D55" s="117"/>
      <c r="E55" s="246"/>
      <c r="F55" s="246"/>
    </row>
    <row r="56" spans="1:6" s="81" customFormat="1" ht="76.5">
      <c r="A56" s="557" t="s">
        <v>105</v>
      </c>
      <c r="B56" s="558" t="s">
        <v>2488</v>
      </c>
      <c r="C56" s="559" t="s">
        <v>101</v>
      </c>
      <c r="D56" s="560">
        <v>410</v>
      </c>
      <c r="E56" s="561">
        <v>0</v>
      </c>
      <c r="F56" s="561">
        <f>E56*D56</f>
        <v>0</v>
      </c>
    </row>
    <row r="57" spans="1:6" s="81" customFormat="1" ht="12.75">
      <c r="A57" s="245"/>
      <c r="B57" s="45"/>
      <c r="C57" s="116"/>
      <c r="D57" s="117"/>
      <c r="E57" s="246"/>
      <c r="F57" s="246"/>
    </row>
    <row r="58" spans="1:6" s="81" customFormat="1" ht="51">
      <c r="A58" s="557" t="s">
        <v>106</v>
      </c>
      <c r="B58" s="558" t="s">
        <v>475</v>
      </c>
      <c r="C58" s="559" t="s">
        <v>101</v>
      </c>
      <c r="D58" s="560">
        <v>13</v>
      </c>
      <c r="E58" s="561">
        <v>0</v>
      </c>
      <c r="F58" s="561">
        <f>E58*D58</f>
        <v>0</v>
      </c>
    </row>
    <row r="59" spans="1:6" s="81" customFormat="1" ht="12.75">
      <c r="A59" s="245"/>
      <c r="B59" s="45"/>
      <c r="C59" s="116"/>
      <c r="D59" s="117"/>
      <c r="E59" s="246"/>
      <c r="F59" s="246"/>
    </row>
    <row r="60" spans="1:6" s="81" customFormat="1" ht="127.5">
      <c r="A60" s="562" t="s">
        <v>1392</v>
      </c>
      <c r="B60" s="563" t="s">
        <v>1394</v>
      </c>
      <c r="C60" s="564" t="s">
        <v>101</v>
      </c>
      <c r="D60" s="565">
        <v>1150</v>
      </c>
      <c r="E60" s="566">
        <v>0</v>
      </c>
      <c r="F60" s="566">
        <f>E60*D60</f>
        <v>0</v>
      </c>
    </row>
    <row r="61" spans="1:6" s="81" customFormat="1" ht="12.75">
      <c r="A61" s="245"/>
      <c r="B61" s="45"/>
      <c r="C61" s="116"/>
      <c r="D61" s="117"/>
      <c r="E61" s="246"/>
      <c r="F61" s="246"/>
    </row>
    <row r="62" spans="1:6" s="81" customFormat="1" ht="89.25">
      <c r="A62" s="562" t="s">
        <v>1393</v>
      </c>
      <c r="B62" s="563" t="s">
        <v>595</v>
      </c>
      <c r="C62" s="564" t="s">
        <v>101</v>
      </c>
      <c r="D62" s="565">
        <v>550</v>
      </c>
      <c r="E62" s="566">
        <v>0</v>
      </c>
      <c r="F62" s="566">
        <f>E62*D62</f>
        <v>0</v>
      </c>
    </row>
    <row r="63" spans="1:6" s="81" customFormat="1" ht="12.75">
      <c r="A63" s="245"/>
      <c r="B63" s="45"/>
      <c r="C63" s="116"/>
      <c r="D63" s="117"/>
      <c r="E63" s="246"/>
      <c r="F63" s="246"/>
    </row>
    <row r="64" spans="1:6" s="81" customFormat="1" ht="153">
      <c r="A64" s="562" t="s">
        <v>108</v>
      </c>
      <c r="B64" s="563" t="s">
        <v>1395</v>
      </c>
      <c r="C64" s="564" t="s">
        <v>101</v>
      </c>
      <c r="D64" s="565">
        <v>750</v>
      </c>
      <c r="E64" s="566">
        <v>0</v>
      </c>
      <c r="F64" s="566">
        <f>E64*D64</f>
        <v>0</v>
      </c>
    </row>
    <row r="65" spans="1:6" s="81" customFormat="1" ht="12.75">
      <c r="A65" s="245"/>
      <c r="B65" s="45"/>
      <c r="C65" s="116"/>
      <c r="D65" s="117"/>
      <c r="E65" s="246"/>
      <c r="F65" s="246"/>
    </row>
    <row r="66" spans="1:6" s="81" customFormat="1" ht="63.75">
      <c r="A66" s="245" t="s">
        <v>110</v>
      </c>
      <c r="B66" s="45" t="s">
        <v>476</v>
      </c>
      <c r="C66" s="116" t="s">
        <v>109</v>
      </c>
      <c r="D66" s="117">
        <v>61</v>
      </c>
      <c r="E66" s="246">
        <v>0</v>
      </c>
      <c r="F66" s="246">
        <f>E66*D66</f>
        <v>0</v>
      </c>
    </row>
    <row r="67" spans="1:6" s="81" customFormat="1" ht="12.75">
      <c r="A67" s="245"/>
      <c r="B67" s="45"/>
      <c r="C67" s="116"/>
      <c r="D67" s="117"/>
      <c r="E67" s="246"/>
      <c r="F67" s="246"/>
    </row>
    <row r="68" spans="1:6" s="81" customFormat="1" ht="51">
      <c r="A68" s="245" t="s">
        <v>111</v>
      </c>
      <c r="B68" s="45" t="s">
        <v>622</v>
      </c>
      <c r="C68" s="116" t="s">
        <v>109</v>
      </c>
      <c r="D68" s="117">
        <v>33</v>
      </c>
      <c r="E68" s="246">
        <v>0</v>
      </c>
      <c r="F68" s="246">
        <f>E68*D68</f>
        <v>0</v>
      </c>
    </row>
    <row r="69" spans="1:6" s="81" customFormat="1" ht="12.75">
      <c r="A69" s="245"/>
      <c r="B69" s="45"/>
      <c r="C69" s="116"/>
      <c r="D69" s="117"/>
      <c r="E69" s="246"/>
      <c r="F69" s="246"/>
    </row>
    <row r="70" spans="1:6" s="81" customFormat="1" ht="51">
      <c r="A70" s="245" t="s">
        <v>112</v>
      </c>
      <c r="B70" s="45" t="s">
        <v>477</v>
      </c>
      <c r="C70" s="116" t="s">
        <v>109</v>
      </c>
      <c r="D70" s="117">
        <v>16</v>
      </c>
      <c r="E70" s="246">
        <v>0</v>
      </c>
      <c r="F70" s="246">
        <f>E70*D70</f>
        <v>0</v>
      </c>
    </row>
    <row r="71" spans="1:6" s="81" customFormat="1" ht="12.75">
      <c r="A71" s="245"/>
      <c r="B71" s="45"/>
      <c r="C71" s="116"/>
      <c r="D71" s="117"/>
      <c r="E71" s="246"/>
      <c r="F71" s="246"/>
    </row>
    <row r="72" spans="1:6" s="81" customFormat="1" ht="83.25" customHeight="1">
      <c r="A72" s="245" t="s">
        <v>114</v>
      </c>
      <c r="B72" s="45" t="s">
        <v>566</v>
      </c>
      <c r="C72" s="116" t="s">
        <v>101</v>
      </c>
      <c r="D72" s="117">
        <v>1200</v>
      </c>
      <c r="E72" s="246">
        <v>0</v>
      </c>
      <c r="F72" s="246">
        <f>E72*D72</f>
        <v>0</v>
      </c>
    </row>
    <row r="73" spans="1:6" s="81" customFormat="1" ht="12.75">
      <c r="A73" s="245"/>
      <c r="B73" s="45"/>
      <c r="C73" s="116"/>
      <c r="D73" s="117"/>
      <c r="E73" s="246"/>
      <c r="F73" s="246"/>
    </row>
    <row r="74" spans="1:6" s="81" customFormat="1" ht="89.25">
      <c r="A74" s="245" t="s">
        <v>115</v>
      </c>
      <c r="B74" s="45" t="s">
        <v>506</v>
      </c>
      <c r="C74" s="116" t="s">
        <v>101</v>
      </c>
      <c r="D74" s="117">
        <v>185</v>
      </c>
      <c r="E74" s="246">
        <v>0</v>
      </c>
      <c r="F74" s="246">
        <f>E74*D74</f>
        <v>0</v>
      </c>
    </row>
    <row r="75" spans="1:6" s="81" customFormat="1" ht="12.75">
      <c r="A75" s="245"/>
      <c r="B75" s="45"/>
      <c r="C75" s="116"/>
      <c r="D75" s="117"/>
      <c r="E75" s="246"/>
      <c r="F75" s="246"/>
    </row>
    <row r="76" spans="1:6" s="81" customFormat="1" ht="76.5">
      <c r="A76" s="245" t="s">
        <v>116</v>
      </c>
      <c r="B76" s="45" t="s">
        <v>478</v>
      </c>
      <c r="C76" s="116" t="s">
        <v>101</v>
      </c>
      <c r="D76" s="117">
        <v>1220</v>
      </c>
      <c r="E76" s="246">
        <v>0</v>
      </c>
      <c r="F76" s="246">
        <f>E76*D76</f>
        <v>0</v>
      </c>
    </row>
    <row r="77" spans="1:6" s="81" customFormat="1" ht="12.75">
      <c r="A77" s="245"/>
      <c r="B77" s="45"/>
      <c r="C77" s="116"/>
      <c r="D77" s="117"/>
      <c r="E77" s="246"/>
      <c r="F77" s="246"/>
    </row>
    <row r="78" spans="1:6" s="151" customFormat="1" ht="63.75">
      <c r="A78" s="567" t="s">
        <v>117</v>
      </c>
      <c r="B78" s="568" t="s">
        <v>479</v>
      </c>
      <c r="C78" s="569" t="s">
        <v>101</v>
      </c>
      <c r="D78" s="570">
        <v>1506</v>
      </c>
      <c r="E78" s="571">
        <v>0</v>
      </c>
      <c r="F78" s="571">
        <f>E78*D78</f>
        <v>0</v>
      </c>
    </row>
    <row r="79" spans="1:6" s="151" customFormat="1" ht="12.75">
      <c r="A79" s="245"/>
      <c r="B79" s="45"/>
      <c r="C79" s="116"/>
      <c r="D79" s="117"/>
      <c r="E79" s="246"/>
      <c r="F79" s="246"/>
    </row>
    <row r="80" spans="1:6" s="151" customFormat="1" ht="63.75">
      <c r="A80" s="1014" t="s">
        <v>2455</v>
      </c>
      <c r="B80" s="568" t="s">
        <v>479</v>
      </c>
      <c r="C80" s="569" t="s">
        <v>101</v>
      </c>
      <c r="D80" s="570">
        <v>99</v>
      </c>
      <c r="E80" s="571">
        <v>0</v>
      </c>
      <c r="F80" s="571">
        <f>E80*D80</f>
        <v>0</v>
      </c>
    </row>
    <row r="81" spans="1:6" s="151" customFormat="1" ht="12.75">
      <c r="A81" s="245"/>
      <c r="B81" s="45"/>
      <c r="C81" s="116"/>
      <c r="D81" s="117"/>
      <c r="E81" s="246"/>
      <c r="F81" s="246"/>
    </row>
    <row r="82" spans="1:6" s="81" customFormat="1" ht="76.5">
      <c r="A82" s="567" t="s">
        <v>118</v>
      </c>
      <c r="B82" s="568" t="s">
        <v>480</v>
      </c>
      <c r="C82" s="569" t="s">
        <v>103</v>
      </c>
      <c r="D82" s="570">
        <v>516</v>
      </c>
      <c r="E82" s="571">
        <v>0</v>
      </c>
      <c r="F82" s="571">
        <f>E82*D82</f>
        <v>0</v>
      </c>
    </row>
    <row r="83" spans="1:6" s="81" customFormat="1" ht="12.75">
      <c r="A83" s="245"/>
      <c r="B83" s="45"/>
      <c r="C83" s="116"/>
      <c r="D83" s="117"/>
      <c r="E83" s="246"/>
      <c r="F83" s="246"/>
    </row>
    <row r="84" spans="1:6" s="81" customFormat="1" ht="76.5">
      <c r="A84" s="1014" t="s">
        <v>2456</v>
      </c>
      <c r="B84" s="568" t="s">
        <v>480</v>
      </c>
      <c r="C84" s="569" t="s">
        <v>103</v>
      </c>
      <c r="D84" s="570">
        <v>26</v>
      </c>
      <c r="E84" s="571">
        <v>0</v>
      </c>
      <c r="F84" s="571">
        <f>E84*D84</f>
        <v>0</v>
      </c>
    </row>
    <row r="85" spans="1:6" s="81" customFormat="1" ht="12.75">
      <c r="A85" s="245"/>
      <c r="B85" s="45"/>
      <c r="C85" s="116"/>
      <c r="D85" s="117"/>
      <c r="E85" s="246"/>
      <c r="F85" s="246"/>
    </row>
    <row r="86" spans="1:6" s="81" customFormat="1" ht="51">
      <c r="A86" s="567" t="s">
        <v>120</v>
      </c>
      <c r="B86" s="568" t="s">
        <v>482</v>
      </c>
      <c r="C86" s="569" t="s">
        <v>109</v>
      </c>
      <c r="D86" s="570">
        <v>34</v>
      </c>
      <c r="E86" s="571">
        <v>0</v>
      </c>
      <c r="F86" s="571">
        <f>E86*D86</f>
        <v>0</v>
      </c>
    </row>
    <row r="87" spans="1:6" s="81" customFormat="1" ht="12.75">
      <c r="A87" s="245"/>
      <c r="B87" s="45"/>
      <c r="C87" s="116"/>
      <c r="D87" s="117"/>
      <c r="E87" s="246"/>
      <c r="F87" s="246"/>
    </row>
    <row r="88" spans="1:6" s="81" customFormat="1" ht="51">
      <c r="A88" s="1014" t="s">
        <v>2457</v>
      </c>
      <c r="B88" s="568" t="s">
        <v>482</v>
      </c>
      <c r="C88" s="569" t="s">
        <v>109</v>
      </c>
      <c r="D88" s="570">
        <v>1</v>
      </c>
      <c r="E88" s="571">
        <v>0</v>
      </c>
      <c r="F88" s="571">
        <f>E88*D88</f>
        <v>0</v>
      </c>
    </row>
    <row r="89" spans="1:6" s="81" customFormat="1" ht="12.75">
      <c r="A89" s="245"/>
      <c r="B89" s="45"/>
      <c r="C89" s="116"/>
      <c r="D89" s="117"/>
      <c r="E89" s="246"/>
      <c r="F89" s="246"/>
    </row>
    <row r="90" spans="1:6" s="81" customFormat="1" ht="63.75">
      <c r="A90" s="245" t="s">
        <v>121</v>
      </c>
      <c r="B90" s="45" t="s">
        <v>481</v>
      </c>
      <c r="C90" s="116" t="s">
        <v>109</v>
      </c>
      <c r="D90" s="117">
        <v>101</v>
      </c>
      <c r="E90" s="246">
        <v>0</v>
      </c>
      <c r="F90" s="246">
        <f>E90*D90</f>
        <v>0</v>
      </c>
    </row>
    <row r="91" spans="1:6" s="81" customFormat="1" ht="12.75">
      <c r="A91" s="245"/>
      <c r="B91" s="45"/>
      <c r="C91" s="116"/>
      <c r="D91" s="117"/>
      <c r="E91" s="246"/>
      <c r="F91" s="246"/>
    </row>
    <row r="92" spans="1:6" s="81" customFormat="1" ht="135" customHeight="1">
      <c r="A92" s="572" t="s">
        <v>507</v>
      </c>
      <c r="B92" s="573" t="s">
        <v>730</v>
      </c>
      <c r="C92" s="574" t="s">
        <v>109</v>
      </c>
      <c r="D92" s="575">
        <v>291</v>
      </c>
      <c r="E92" s="576">
        <v>0</v>
      </c>
      <c r="F92" s="576">
        <f>E92*D92</f>
        <v>0</v>
      </c>
    </row>
    <row r="93" spans="1:6" s="81" customFormat="1" ht="12.75">
      <c r="A93" s="245"/>
      <c r="B93" s="45"/>
      <c r="C93" s="116"/>
      <c r="D93" s="117"/>
      <c r="E93" s="246"/>
      <c r="F93" s="246"/>
    </row>
    <row r="94" spans="1:6" s="81" customFormat="1" ht="108" customHeight="1">
      <c r="A94" s="557" t="s">
        <v>508</v>
      </c>
      <c r="B94" s="558" t="s">
        <v>2435</v>
      </c>
      <c r="C94" s="559" t="s">
        <v>101</v>
      </c>
      <c r="D94" s="560">
        <v>252</v>
      </c>
      <c r="E94" s="561">
        <v>0</v>
      </c>
      <c r="F94" s="561">
        <f>E94*D94</f>
        <v>0</v>
      </c>
    </row>
    <row r="95" spans="1:6" s="81" customFormat="1" ht="12.75">
      <c r="A95" s="245"/>
      <c r="B95" s="45"/>
      <c r="C95" s="116"/>
      <c r="D95" s="117"/>
      <c r="E95" s="246"/>
      <c r="F95" s="246"/>
    </row>
    <row r="96" spans="1:6" s="81" customFormat="1" ht="102">
      <c r="A96" s="245" t="s">
        <v>565</v>
      </c>
      <c r="B96" s="45" t="s">
        <v>564</v>
      </c>
      <c r="C96" s="116" t="s">
        <v>101</v>
      </c>
      <c r="D96" s="117">
        <v>110</v>
      </c>
      <c r="E96" s="246">
        <v>0</v>
      </c>
      <c r="F96" s="246">
        <f>E96*D96</f>
        <v>0</v>
      </c>
    </row>
    <row r="97" spans="1:6" s="81" customFormat="1" ht="12.75">
      <c r="A97" s="245"/>
      <c r="B97" s="45"/>
      <c r="C97" s="116"/>
      <c r="D97" s="117"/>
      <c r="E97" s="246"/>
      <c r="F97" s="246"/>
    </row>
    <row r="98" spans="1:6" s="81" customFormat="1" ht="89.25">
      <c r="A98" s="572" t="s">
        <v>601</v>
      </c>
      <c r="B98" s="573" t="s">
        <v>596</v>
      </c>
      <c r="C98" s="574" t="s">
        <v>109</v>
      </c>
      <c r="D98" s="575">
        <v>86</v>
      </c>
      <c r="E98" s="576">
        <v>0</v>
      </c>
      <c r="F98" s="576">
        <f>E98*D98</f>
        <v>0</v>
      </c>
    </row>
    <row r="99" spans="1:6" s="81" customFormat="1" ht="12.75">
      <c r="A99" s="245"/>
      <c r="B99" s="45"/>
      <c r="C99" s="116"/>
      <c r="D99" s="117"/>
      <c r="E99" s="246"/>
      <c r="F99" s="246"/>
    </row>
    <row r="100" spans="1:6" s="81" customFormat="1" ht="89.25">
      <c r="A100" s="557" t="s">
        <v>602</v>
      </c>
      <c r="B100" s="558" t="s">
        <v>603</v>
      </c>
      <c r="C100" s="559" t="s">
        <v>113</v>
      </c>
      <c r="D100" s="560">
        <v>1</v>
      </c>
      <c r="E100" s="561">
        <v>0</v>
      </c>
      <c r="F100" s="561">
        <f>E100*D100</f>
        <v>0</v>
      </c>
    </row>
    <row r="101" spans="1:6" s="81" customFormat="1" ht="12.75">
      <c r="A101" s="245"/>
      <c r="B101" s="45"/>
      <c r="C101" s="116"/>
      <c r="D101" s="117"/>
      <c r="E101" s="246"/>
      <c r="F101" s="246"/>
    </row>
    <row r="102" spans="1:6" s="81" customFormat="1" ht="89.25">
      <c r="A102" s="245" t="s">
        <v>621</v>
      </c>
      <c r="B102" s="45" t="s">
        <v>620</v>
      </c>
      <c r="C102" s="116" t="s">
        <v>101</v>
      </c>
      <c r="D102" s="117">
        <v>240</v>
      </c>
      <c r="E102" s="246">
        <v>0</v>
      </c>
      <c r="F102" s="246">
        <f>E102*D102</f>
        <v>0</v>
      </c>
    </row>
    <row r="103" spans="1:6" s="81" customFormat="1" ht="12.75">
      <c r="A103" s="245"/>
      <c r="B103" s="45"/>
      <c r="C103" s="116"/>
      <c r="D103" s="117"/>
      <c r="E103" s="246"/>
      <c r="F103" s="246"/>
    </row>
    <row r="104" spans="1:6" s="81" customFormat="1" ht="89.25">
      <c r="A104" s="245" t="s">
        <v>623</v>
      </c>
      <c r="B104" s="45" t="s">
        <v>626</v>
      </c>
      <c r="C104" s="116" t="s">
        <v>107</v>
      </c>
      <c r="D104" s="117">
        <v>3.3</v>
      </c>
      <c r="E104" s="246">
        <v>0</v>
      </c>
      <c r="F104" s="246">
        <f>E104*D104</f>
        <v>0</v>
      </c>
    </row>
    <row r="105" spans="1:6" s="81" customFormat="1" ht="12.75">
      <c r="A105" s="245"/>
      <c r="B105" s="45"/>
      <c r="C105" s="116"/>
      <c r="D105" s="117"/>
      <c r="E105" s="246"/>
      <c r="F105" s="246"/>
    </row>
    <row r="106" spans="1:6" s="81" customFormat="1" ht="76.5">
      <c r="A106" s="245" t="s">
        <v>627</v>
      </c>
      <c r="B106" s="45" t="s">
        <v>628</v>
      </c>
      <c r="C106" s="116" t="s">
        <v>107</v>
      </c>
      <c r="D106" s="117">
        <v>1.2</v>
      </c>
      <c r="E106" s="246">
        <v>0</v>
      </c>
      <c r="F106" s="246">
        <f>E106*D106</f>
        <v>0</v>
      </c>
    </row>
    <row r="107" spans="1:6" s="81" customFormat="1" ht="12.75">
      <c r="A107" s="245"/>
      <c r="B107" s="45"/>
      <c r="C107" s="116"/>
      <c r="D107" s="117"/>
      <c r="E107" s="246"/>
      <c r="F107" s="246"/>
    </row>
    <row r="108" spans="1:6" s="81" customFormat="1" ht="89.25">
      <c r="A108" s="245" t="s">
        <v>629</v>
      </c>
      <c r="B108" s="45" t="s">
        <v>1439</v>
      </c>
      <c r="C108" s="116" t="s">
        <v>107</v>
      </c>
      <c r="D108" s="117">
        <v>1.1000000000000001</v>
      </c>
      <c r="E108" s="246">
        <v>0</v>
      </c>
      <c r="F108" s="246">
        <f>E108*D108</f>
        <v>0</v>
      </c>
    </row>
    <row r="109" spans="1:6" s="81" customFormat="1" ht="12.75">
      <c r="A109" s="77"/>
      <c r="B109" s="43"/>
      <c r="C109" s="78"/>
      <c r="D109" s="79"/>
      <c r="E109" s="80"/>
      <c r="F109" s="80"/>
    </row>
    <row r="110" spans="1:6" s="81" customFormat="1" ht="102">
      <c r="A110" s="245" t="s">
        <v>635</v>
      </c>
      <c r="B110" s="45" t="s">
        <v>2490</v>
      </c>
      <c r="C110" s="116" t="s">
        <v>103</v>
      </c>
      <c r="D110" s="117">
        <v>15.5</v>
      </c>
      <c r="E110" s="246">
        <v>0</v>
      </c>
      <c r="F110" s="246">
        <f>E110*D110</f>
        <v>0</v>
      </c>
    </row>
    <row r="111" spans="1:6" s="81" customFormat="1" ht="12.75">
      <c r="A111" s="245"/>
      <c r="B111" s="45"/>
      <c r="C111" s="116"/>
      <c r="D111" s="117"/>
      <c r="E111" s="246"/>
      <c r="F111" s="246"/>
    </row>
    <row r="112" spans="1:6" s="81" customFormat="1" ht="76.5">
      <c r="A112" s="245" t="s">
        <v>696</v>
      </c>
      <c r="B112" s="45" t="s">
        <v>2491</v>
      </c>
      <c r="C112" s="116" t="s">
        <v>107</v>
      </c>
      <c r="D112" s="117">
        <v>2</v>
      </c>
      <c r="E112" s="246">
        <v>0</v>
      </c>
      <c r="F112" s="246">
        <f>E112*D112</f>
        <v>0</v>
      </c>
    </row>
    <row r="113" spans="1:6" s="81" customFormat="1" ht="12.75">
      <c r="A113" s="245"/>
      <c r="B113" s="45"/>
      <c r="C113" s="116"/>
      <c r="D113" s="117"/>
      <c r="E113" s="246"/>
      <c r="F113" s="246"/>
    </row>
    <row r="114" spans="1:6" s="81" customFormat="1" ht="76.5">
      <c r="A114" s="245" t="s">
        <v>697</v>
      </c>
      <c r="B114" s="45" t="s">
        <v>718</v>
      </c>
      <c r="C114" s="116" t="s">
        <v>101</v>
      </c>
      <c r="D114" s="117">
        <v>6</v>
      </c>
      <c r="E114" s="246">
        <v>0</v>
      </c>
      <c r="F114" s="246">
        <f>E114*D114</f>
        <v>0</v>
      </c>
    </row>
    <row r="115" spans="1:6" s="81" customFormat="1" ht="12.75">
      <c r="A115" s="245"/>
      <c r="B115" s="45"/>
      <c r="C115" s="116"/>
      <c r="D115" s="117"/>
      <c r="E115" s="246"/>
      <c r="F115" s="246"/>
    </row>
    <row r="116" spans="1:6" s="81" customFormat="1" ht="76.5">
      <c r="A116" s="245" t="s">
        <v>717</v>
      </c>
      <c r="B116" s="45" t="s">
        <v>2505</v>
      </c>
      <c r="C116" s="116" t="s">
        <v>113</v>
      </c>
      <c r="D116" s="117">
        <v>1</v>
      </c>
      <c r="E116" s="246">
        <v>0</v>
      </c>
      <c r="F116" s="246">
        <f>E116*D116</f>
        <v>0</v>
      </c>
    </row>
    <row r="117" spans="1:6" s="81" customFormat="1" ht="12.75">
      <c r="A117" s="245"/>
      <c r="B117" s="45"/>
      <c r="C117" s="116"/>
      <c r="D117" s="117"/>
      <c r="E117" s="246"/>
      <c r="F117" s="246"/>
    </row>
    <row r="118" spans="1:6" s="81" customFormat="1" ht="118.5" customHeight="1">
      <c r="A118" s="245" t="s">
        <v>720</v>
      </c>
      <c r="B118" s="45" t="s">
        <v>1692</v>
      </c>
      <c r="C118" s="116" t="s">
        <v>109</v>
      </c>
      <c r="D118" s="117">
        <v>35</v>
      </c>
      <c r="E118" s="246">
        <v>0</v>
      </c>
      <c r="F118" s="246">
        <f>E118*D118</f>
        <v>0</v>
      </c>
    </row>
    <row r="119" spans="1:6" s="81" customFormat="1" ht="12.75">
      <c r="A119" s="245"/>
      <c r="B119" s="45"/>
      <c r="C119" s="116"/>
      <c r="D119" s="117"/>
      <c r="E119" s="246"/>
      <c r="F119" s="246"/>
    </row>
    <row r="120" spans="1:6" s="81" customFormat="1" ht="63.75">
      <c r="A120" s="557" t="s">
        <v>731</v>
      </c>
      <c r="B120" s="558" t="s">
        <v>122</v>
      </c>
      <c r="C120" s="559"/>
      <c r="D120" s="560"/>
      <c r="E120" s="561"/>
      <c r="F120" s="561"/>
    </row>
    <row r="121" spans="1:6" s="81" customFormat="1" ht="12.75">
      <c r="A121" s="577" t="s">
        <v>123</v>
      </c>
      <c r="B121" s="558" t="s">
        <v>124</v>
      </c>
      <c r="C121" s="559" t="s">
        <v>119</v>
      </c>
      <c r="D121" s="560">
        <v>100</v>
      </c>
      <c r="E121" s="561">
        <v>0</v>
      </c>
      <c r="F121" s="561">
        <f>E121*D121</f>
        <v>0</v>
      </c>
    </row>
    <row r="122" spans="1:6" s="81" customFormat="1" ht="12.75">
      <c r="A122" s="577" t="s">
        <v>125</v>
      </c>
      <c r="B122" s="558" t="s">
        <v>126</v>
      </c>
      <c r="C122" s="559" t="s">
        <v>119</v>
      </c>
      <c r="D122" s="560">
        <v>100</v>
      </c>
      <c r="E122" s="561">
        <v>0</v>
      </c>
      <c r="F122" s="561">
        <f>E122*D122</f>
        <v>0</v>
      </c>
    </row>
    <row r="123" spans="1:6" s="81" customFormat="1" ht="13.5" thickBot="1">
      <c r="A123" s="245"/>
      <c r="B123" s="45"/>
      <c r="C123" s="116"/>
      <c r="D123" s="117"/>
      <c r="E123" s="246"/>
      <c r="F123" s="246"/>
    </row>
    <row r="124" spans="1:6" s="24" customFormat="1" ht="17.25" thickBot="1">
      <c r="A124" s="84"/>
      <c r="B124" s="85" t="s">
        <v>127</v>
      </c>
      <c r="C124" s="86"/>
      <c r="D124" s="87"/>
      <c r="E124" s="88"/>
      <c r="F124" s="88">
        <f>SUM(F49:F123)</f>
        <v>0</v>
      </c>
    </row>
    <row r="125" spans="1:6" ht="17.25" thickTop="1"/>
  </sheetData>
  <sheetProtection selectLockedCells="1" selectUnlockedCells="1"/>
  <mergeCells count="44">
    <mergeCell ref="B12:F12"/>
    <mergeCell ref="B3:F3"/>
    <mergeCell ref="B4:F4"/>
    <mergeCell ref="B5:F5"/>
    <mergeCell ref="B6:F6"/>
    <mergeCell ref="B7:F7"/>
    <mergeCell ref="B8:F8"/>
    <mergeCell ref="B9:F9"/>
    <mergeCell ref="B10:F10"/>
    <mergeCell ref="B11:F11"/>
    <mergeCell ref="B24:F24"/>
    <mergeCell ref="B13:F13"/>
    <mergeCell ref="B14:F14"/>
    <mergeCell ref="B15:F15"/>
    <mergeCell ref="B16:F16"/>
    <mergeCell ref="B17:F17"/>
    <mergeCell ref="B18:F18"/>
    <mergeCell ref="B19:F19"/>
    <mergeCell ref="B20:F20"/>
    <mergeCell ref="B21:F21"/>
    <mergeCell ref="B22:F22"/>
    <mergeCell ref="B23:F23"/>
    <mergeCell ref="B36:F36"/>
    <mergeCell ref="B25:F25"/>
    <mergeCell ref="B26:F26"/>
    <mergeCell ref="B27:F27"/>
    <mergeCell ref="B28:F28"/>
    <mergeCell ref="B29:F29"/>
    <mergeCell ref="B30:F30"/>
    <mergeCell ref="B31:F31"/>
    <mergeCell ref="B32:F32"/>
    <mergeCell ref="B33:F33"/>
    <mergeCell ref="B34:F34"/>
    <mergeCell ref="B35:F35"/>
    <mergeCell ref="B43:F43"/>
    <mergeCell ref="B44:F44"/>
    <mergeCell ref="B45:F45"/>
    <mergeCell ref="B46:F46"/>
    <mergeCell ref="B37:F37"/>
    <mergeCell ref="B38:F38"/>
    <mergeCell ref="B39:F39"/>
    <mergeCell ref="B40:F40"/>
    <mergeCell ref="B41:F41"/>
    <mergeCell ref="B42:F42"/>
  </mergeCells>
  <pageMargins left="0.78740157480314965" right="0.39370078740157483" top="0.98425196850393704" bottom="0.98425196850393704" header="0.51181102362204722" footer="0.51181102362204722"/>
  <pageSetup paperSize="9" firstPageNumber="0" orientation="portrait" r:id="rId1"/>
  <headerFooter alignWithMargins="0">
    <oddHeader>&amp;L&amp;"Calibri,Krepko"&amp;9&amp;UObjekt: Večnamenska športna dvorana
Prežihova 1, 9520 Gornja Radgona&amp;R&amp;9POPIS GRADBENIH DEL
A/1.0 RUŠITVENA DELA</oddHeader>
    <oddFooter>&amp;LRekonstrukcija - OBSTOJEČI OBJEKT&amp;R&amp;P</oddFooter>
  </headerFooter>
  <colBreaks count="1" manualBreakCount="1">
    <brk id="6" max="119"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C14BB9-1544-429B-97CE-D8A3BEFFE932}">
  <dimension ref="A1:J53"/>
  <sheetViews>
    <sheetView view="pageBreakPreview" zoomScaleSheetLayoutView="100" workbookViewId="0">
      <selection activeCell="E48" sqref="E48"/>
    </sheetView>
  </sheetViews>
  <sheetFormatPr defaultRowHeight="16.5"/>
  <cols>
    <col min="1" max="1" width="7.140625" style="47" customWidth="1"/>
    <col min="2" max="2" width="39.42578125" style="1" customWidth="1"/>
    <col min="3" max="3" width="8.5703125" style="1" customWidth="1"/>
    <col min="4" max="4" width="11.140625" style="1" customWidth="1"/>
    <col min="5" max="5" width="11.28515625" style="1" customWidth="1"/>
    <col min="6" max="6" width="12.42578125" style="1" customWidth="1"/>
    <col min="7" max="7" width="9.140625" style="1" hidden="1" customWidth="1"/>
    <col min="8" max="8" width="24.42578125" style="1" hidden="1" customWidth="1"/>
    <col min="9" max="9" width="22.7109375" style="1" hidden="1" customWidth="1"/>
    <col min="10" max="10" width="12.85546875" style="1" hidden="1" customWidth="1"/>
    <col min="11" max="11" width="9.140625" style="1"/>
    <col min="12" max="12" width="7.140625" style="1" customWidth="1"/>
    <col min="13" max="256" width="9.140625" style="1"/>
    <col min="257" max="257" width="7.140625" style="1" customWidth="1"/>
    <col min="258" max="258" width="39.42578125" style="1" customWidth="1"/>
    <col min="259" max="259" width="8.5703125" style="1" customWidth="1"/>
    <col min="260" max="260" width="11.140625" style="1" customWidth="1"/>
    <col min="261" max="261" width="11.28515625" style="1" customWidth="1"/>
    <col min="262" max="262" width="12.42578125" style="1" customWidth="1"/>
    <col min="263" max="267" width="9.140625" style="1"/>
    <col min="268" max="268" width="7.140625" style="1" customWidth="1"/>
    <col min="269" max="512" width="9.140625" style="1"/>
    <col min="513" max="513" width="7.140625" style="1" customWidth="1"/>
    <col min="514" max="514" width="39.42578125" style="1" customWidth="1"/>
    <col min="515" max="515" width="8.5703125" style="1" customWidth="1"/>
    <col min="516" max="516" width="11.140625" style="1" customWidth="1"/>
    <col min="517" max="517" width="11.28515625" style="1" customWidth="1"/>
    <col min="518" max="518" width="12.42578125" style="1" customWidth="1"/>
    <col min="519" max="523" width="9.140625" style="1"/>
    <col min="524" max="524" width="7.140625" style="1" customWidth="1"/>
    <col min="525" max="768" width="9.140625" style="1"/>
    <col min="769" max="769" width="7.140625" style="1" customWidth="1"/>
    <col min="770" max="770" width="39.42578125" style="1" customWidth="1"/>
    <col min="771" max="771" width="8.5703125" style="1" customWidth="1"/>
    <col min="772" max="772" width="11.140625" style="1" customWidth="1"/>
    <col min="773" max="773" width="11.28515625" style="1" customWidth="1"/>
    <col min="774" max="774" width="12.42578125" style="1" customWidth="1"/>
    <col min="775" max="779" width="9.140625" style="1"/>
    <col min="780" max="780" width="7.140625" style="1" customWidth="1"/>
    <col min="781" max="1024" width="9.140625" style="1"/>
    <col min="1025" max="1025" width="7.140625" style="1" customWidth="1"/>
    <col min="1026" max="1026" width="39.42578125" style="1" customWidth="1"/>
    <col min="1027" max="1027" width="8.5703125" style="1" customWidth="1"/>
    <col min="1028" max="1028" width="11.140625" style="1" customWidth="1"/>
    <col min="1029" max="1029" width="11.28515625" style="1" customWidth="1"/>
    <col min="1030" max="1030" width="12.42578125" style="1" customWidth="1"/>
    <col min="1031" max="1035" width="9.140625" style="1"/>
    <col min="1036" max="1036" width="7.140625" style="1" customWidth="1"/>
    <col min="1037" max="1280" width="9.140625" style="1"/>
    <col min="1281" max="1281" width="7.140625" style="1" customWidth="1"/>
    <col min="1282" max="1282" width="39.42578125" style="1" customWidth="1"/>
    <col min="1283" max="1283" width="8.5703125" style="1" customWidth="1"/>
    <col min="1284" max="1284" width="11.140625" style="1" customWidth="1"/>
    <col min="1285" max="1285" width="11.28515625" style="1" customWidth="1"/>
    <col min="1286" max="1286" width="12.42578125" style="1" customWidth="1"/>
    <col min="1287" max="1291" width="9.140625" style="1"/>
    <col min="1292" max="1292" width="7.140625" style="1" customWidth="1"/>
    <col min="1293" max="1536" width="9.140625" style="1"/>
    <col min="1537" max="1537" width="7.140625" style="1" customWidth="1"/>
    <col min="1538" max="1538" width="39.42578125" style="1" customWidth="1"/>
    <col min="1539" max="1539" width="8.5703125" style="1" customWidth="1"/>
    <col min="1540" max="1540" width="11.140625" style="1" customWidth="1"/>
    <col min="1541" max="1541" width="11.28515625" style="1" customWidth="1"/>
    <col min="1542" max="1542" width="12.42578125" style="1" customWidth="1"/>
    <col min="1543" max="1547" width="9.140625" style="1"/>
    <col min="1548" max="1548" width="7.140625" style="1" customWidth="1"/>
    <col min="1549" max="1792" width="9.140625" style="1"/>
    <col min="1793" max="1793" width="7.140625" style="1" customWidth="1"/>
    <col min="1794" max="1794" width="39.42578125" style="1" customWidth="1"/>
    <col min="1795" max="1795" width="8.5703125" style="1" customWidth="1"/>
    <col min="1796" max="1796" width="11.140625" style="1" customWidth="1"/>
    <col min="1797" max="1797" width="11.28515625" style="1" customWidth="1"/>
    <col min="1798" max="1798" width="12.42578125" style="1" customWidth="1"/>
    <col min="1799" max="1803" width="9.140625" style="1"/>
    <col min="1804" max="1804" width="7.140625" style="1" customWidth="1"/>
    <col min="1805" max="2048" width="9.140625" style="1"/>
    <col min="2049" max="2049" width="7.140625" style="1" customWidth="1"/>
    <col min="2050" max="2050" width="39.42578125" style="1" customWidth="1"/>
    <col min="2051" max="2051" width="8.5703125" style="1" customWidth="1"/>
    <col min="2052" max="2052" width="11.140625" style="1" customWidth="1"/>
    <col min="2053" max="2053" width="11.28515625" style="1" customWidth="1"/>
    <col min="2054" max="2054" width="12.42578125" style="1" customWidth="1"/>
    <col min="2055" max="2059" width="9.140625" style="1"/>
    <col min="2060" max="2060" width="7.140625" style="1" customWidth="1"/>
    <col min="2061" max="2304" width="9.140625" style="1"/>
    <col min="2305" max="2305" width="7.140625" style="1" customWidth="1"/>
    <col min="2306" max="2306" width="39.42578125" style="1" customWidth="1"/>
    <col min="2307" max="2307" width="8.5703125" style="1" customWidth="1"/>
    <col min="2308" max="2308" width="11.140625" style="1" customWidth="1"/>
    <col min="2309" max="2309" width="11.28515625" style="1" customWidth="1"/>
    <col min="2310" max="2310" width="12.42578125" style="1" customWidth="1"/>
    <col min="2311" max="2315" width="9.140625" style="1"/>
    <col min="2316" max="2316" width="7.140625" style="1" customWidth="1"/>
    <col min="2317" max="2560" width="9.140625" style="1"/>
    <col min="2561" max="2561" width="7.140625" style="1" customWidth="1"/>
    <col min="2562" max="2562" width="39.42578125" style="1" customWidth="1"/>
    <col min="2563" max="2563" width="8.5703125" style="1" customWidth="1"/>
    <col min="2564" max="2564" width="11.140625" style="1" customWidth="1"/>
    <col min="2565" max="2565" width="11.28515625" style="1" customWidth="1"/>
    <col min="2566" max="2566" width="12.42578125" style="1" customWidth="1"/>
    <col min="2567" max="2571" width="9.140625" style="1"/>
    <col min="2572" max="2572" width="7.140625" style="1" customWidth="1"/>
    <col min="2573" max="2816" width="9.140625" style="1"/>
    <col min="2817" max="2817" width="7.140625" style="1" customWidth="1"/>
    <col min="2818" max="2818" width="39.42578125" style="1" customWidth="1"/>
    <col min="2819" max="2819" width="8.5703125" style="1" customWidth="1"/>
    <col min="2820" max="2820" width="11.140625" style="1" customWidth="1"/>
    <col min="2821" max="2821" width="11.28515625" style="1" customWidth="1"/>
    <col min="2822" max="2822" width="12.42578125" style="1" customWidth="1"/>
    <col min="2823" max="2827" width="9.140625" style="1"/>
    <col min="2828" max="2828" width="7.140625" style="1" customWidth="1"/>
    <col min="2829" max="3072" width="9.140625" style="1"/>
    <col min="3073" max="3073" width="7.140625" style="1" customWidth="1"/>
    <col min="3074" max="3074" width="39.42578125" style="1" customWidth="1"/>
    <col min="3075" max="3075" width="8.5703125" style="1" customWidth="1"/>
    <col min="3076" max="3076" width="11.140625" style="1" customWidth="1"/>
    <col min="3077" max="3077" width="11.28515625" style="1" customWidth="1"/>
    <col min="3078" max="3078" width="12.42578125" style="1" customWidth="1"/>
    <col min="3079" max="3083" width="9.140625" style="1"/>
    <col min="3084" max="3084" width="7.140625" style="1" customWidth="1"/>
    <col min="3085" max="3328" width="9.140625" style="1"/>
    <col min="3329" max="3329" width="7.140625" style="1" customWidth="1"/>
    <col min="3330" max="3330" width="39.42578125" style="1" customWidth="1"/>
    <col min="3331" max="3331" width="8.5703125" style="1" customWidth="1"/>
    <col min="3332" max="3332" width="11.140625" style="1" customWidth="1"/>
    <col min="3333" max="3333" width="11.28515625" style="1" customWidth="1"/>
    <col min="3334" max="3334" width="12.42578125" style="1" customWidth="1"/>
    <col min="3335" max="3339" width="9.140625" style="1"/>
    <col min="3340" max="3340" width="7.140625" style="1" customWidth="1"/>
    <col min="3341" max="3584" width="9.140625" style="1"/>
    <col min="3585" max="3585" width="7.140625" style="1" customWidth="1"/>
    <col min="3586" max="3586" width="39.42578125" style="1" customWidth="1"/>
    <col min="3587" max="3587" width="8.5703125" style="1" customWidth="1"/>
    <col min="3588" max="3588" width="11.140625" style="1" customWidth="1"/>
    <col min="3589" max="3589" width="11.28515625" style="1" customWidth="1"/>
    <col min="3590" max="3590" width="12.42578125" style="1" customWidth="1"/>
    <col min="3591" max="3595" width="9.140625" style="1"/>
    <col min="3596" max="3596" width="7.140625" style="1" customWidth="1"/>
    <col min="3597" max="3840" width="9.140625" style="1"/>
    <col min="3841" max="3841" width="7.140625" style="1" customWidth="1"/>
    <col min="3842" max="3842" width="39.42578125" style="1" customWidth="1"/>
    <col min="3843" max="3843" width="8.5703125" style="1" customWidth="1"/>
    <col min="3844" max="3844" width="11.140625" style="1" customWidth="1"/>
    <col min="3845" max="3845" width="11.28515625" style="1" customWidth="1"/>
    <col min="3846" max="3846" width="12.42578125" style="1" customWidth="1"/>
    <col min="3847" max="3851" width="9.140625" style="1"/>
    <col min="3852" max="3852" width="7.140625" style="1" customWidth="1"/>
    <col min="3853" max="4096" width="9.140625" style="1"/>
    <col min="4097" max="4097" width="7.140625" style="1" customWidth="1"/>
    <col min="4098" max="4098" width="39.42578125" style="1" customWidth="1"/>
    <col min="4099" max="4099" width="8.5703125" style="1" customWidth="1"/>
    <col min="4100" max="4100" width="11.140625" style="1" customWidth="1"/>
    <col min="4101" max="4101" width="11.28515625" style="1" customWidth="1"/>
    <col min="4102" max="4102" width="12.42578125" style="1" customWidth="1"/>
    <col min="4103" max="4107" width="9.140625" style="1"/>
    <col min="4108" max="4108" width="7.140625" style="1" customWidth="1"/>
    <col min="4109" max="4352" width="9.140625" style="1"/>
    <col min="4353" max="4353" width="7.140625" style="1" customWidth="1"/>
    <col min="4354" max="4354" width="39.42578125" style="1" customWidth="1"/>
    <col min="4355" max="4355" width="8.5703125" style="1" customWidth="1"/>
    <col min="4356" max="4356" width="11.140625" style="1" customWidth="1"/>
    <col min="4357" max="4357" width="11.28515625" style="1" customWidth="1"/>
    <col min="4358" max="4358" width="12.42578125" style="1" customWidth="1"/>
    <col min="4359" max="4363" width="9.140625" style="1"/>
    <col min="4364" max="4364" width="7.140625" style="1" customWidth="1"/>
    <col min="4365" max="4608" width="9.140625" style="1"/>
    <col min="4609" max="4609" width="7.140625" style="1" customWidth="1"/>
    <col min="4610" max="4610" width="39.42578125" style="1" customWidth="1"/>
    <col min="4611" max="4611" width="8.5703125" style="1" customWidth="1"/>
    <col min="4612" max="4612" width="11.140625" style="1" customWidth="1"/>
    <col min="4613" max="4613" width="11.28515625" style="1" customWidth="1"/>
    <col min="4614" max="4614" width="12.42578125" style="1" customWidth="1"/>
    <col min="4615" max="4619" width="9.140625" style="1"/>
    <col min="4620" max="4620" width="7.140625" style="1" customWidth="1"/>
    <col min="4621" max="4864" width="9.140625" style="1"/>
    <col min="4865" max="4865" width="7.140625" style="1" customWidth="1"/>
    <col min="4866" max="4866" width="39.42578125" style="1" customWidth="1"/>
    <col min="4867" max="4867" width="8.5703125" style="1" customWidth="1"/>
    <col min="4868" max="4868" width="11.140625" style="1" customWidth="1"/>
    <col min="4869" max="4869" width="11.28515625" style="1" customWidth="1"/>
    <col min="4870" max="4870" width="12.42578125" style="1" customWidth="1"/>
    <col min="4871" max="4875" width="9.140625" style="1"/>
    <col min="4876" max="4876" width="7.140625" style="1" customWidth="1"/>
    <col min="4877" max="5120" width="9.140625" style="1"/>
    <col min="5121" max="5121" width="7.140625" style="1" customWidth="1"/>
    <col min="5122" max="5122" width="39.42578125" style="1" customWidth="1"/>
    <col min="5123" max="5123" width="8.5703125" style="1" customWidth="1"/>
    <col min="5124" max="5124" width="11.140625" style="1" customWidth="1"/>
    <col min="5125" max="5125" width="11.28515625" style="1" customWidth="1"/>
    <col min="5126" max="5126" width="12.42578125" style="1" customWidth="1"/>
    <col min="5127" max="5131" width="9.140625" style="1"/>
    <col min="5132" max="5132" width="7.140625" style="1" customWidth="1"/>
    <col min="5133" max="5376" width="9.140625" style="1"/>
    <col min="5377" max="5377" width="7.140625" style="1" customWidth="1"/>
    <col min="5378" max="5378" width="39.42578125" style="1" customWidth="1"/>
    <col min="5379" max="5379" width="8.5703125" style="1" customWidth="1"/>
    <col min="5380" max="5380" width="11.140625" style="1" customWidth="1"/>
    <col min="5381" max="5381" width="11.28515625" style="1" customWidth="1"/>
    <col min="5382" max="5382" width="12.42578125" style="1" customWidth="1"/>
    <col min="5383" max="5387" width="9.140625" style="1"/>
    <col min="5388" max="5388" width="7.140625" style="1" customWidth="1"/>
    <col min="5389" max="5632" width="9.140625" style="1"/>
    <col min="5633" max="5633" width="7.140625" style="1" customWidth="1"/>
    <col min="5634" max="5634" width="39.42578125" style="1" customWidth="1"/>
    <col min="5635" max="5635" width="8.5703125" style="1" customWidth="1"/>
    <col min="5636" max="5636" width="11.140625" style="1" customWidth="1"/>
    <col min="5637" max="5637" width="11.28515625" style="1" customWidth="1"/>
    <col min="5638" max="5638" width="12.42578125" style="1" customWidth="1"/>
    <col min="5639" max="5643" width="9.140625" style="1"/>
    <col min="5644" max="5644" width="7.140625" style="1" customWidth="1"/>
    <col min="5645" max="5888" width="9.140625" style="1"/>
    <col min="5889" max="5889" width="7.140625" style="1" customWidth="1"/>
    <col min="5890" max="5890" width="39.42578125" style="1" customWidth="1"/>
    <col min="5891" max="5891" width="8.5703125" style="1" customWidth="1"/>
    <col min="5892" max="5892" width="11.140625" style="1" customWidth="1"/>
    <col min="5893" max="5893" width="11.28515625" style="1" customWidth="1"/>
    <col min="5894" max="5894" width="12.42578125" style="1" customWidth="1"/>
    <col min="5895" max="5899" width="9.140625" style="1"/>
    <col min="5900" max="5900" width="7.140625" style="1" customWidth="1"/>
    <col min="5901" max="6144" width="9.140625" style="1"/>
    <col min="6145" max="6145" width="7.140625" style="1" customWidth="1"/>
    <col min="6146" max="6146" width="39.42578125" style="1" customWidth="1"/>
    <col min="6147" max="6147" width="8.5703125" style="1" customWidth="1"/>
    <col min="6148" max="6148" width="11.140625" style="1" customWidth="1"/>
    <col min="6149" max="6149" width="11.28515625" style="1" customWidth="1"/>
    <col min="6150" max="6150" width="12.42578125" style="1" customWidth="1"/>
    <col min="6151" max="6155" width="9.140625" style="1"/>
    <col min="6156" max="6156" width="7.140625" style="1" customWidth="1"/>
    <col min="6157" max="6400" width="9.140625" style="1"/>
    <col min="6401" max="6401" width="7.140625" style="1" customWidth="1"/>
    <col min="6402" max="6402" width="39.42578125" style="1" customWidth="1"/>
    <col min="6403" max="6403" width="8.5703125" style="1" customWidth="1"/>
    <col min="6404" max="6404" width="11.140625" style="1" customWidth="1"/>
    <col min="6405" max="6405" width="11.28515625" style="1" customWidth="1"/>
    <col min="6406" max="6406" width="12.42578125" style="1" customWidth="1"/>
    <col min="6407" max="6411" width="9.140625" style="1"/>
    <col min="6412" max="6412" width="7.140625" style="1" customWidth="1"/>
    <col min="6413" max="6656" width="9.140625" style="1"/>
    <col min="6657" max="6657" width="7.140625" style="1" customWidth="1"/>
    <col min="6658" max="6658" width="39.42578125" style="1" customWidth="1"/>
    <col min="6659" max="6659" width="8.5703125" style="1" customWidth="1"/>
    <col min="6660" max="6660" width="11.140625" style="1" customWidth="1"/>
    <col min="6661" max="6661" width="11.28515625" style="1" customWidth="1"/>
    <col min="6662" max="6662" width="12.42578125" style="1" customWidth="1"/>
    <col min="6663" max="6667" width="9.140625" style="1"/>
    <col min="6668" max="6668" width="7.140625" style="1" customWidth="1"/>
    <col min="6669" max="6912" width="9.140625" style="1"/>
    <col min="6913" max="6913" width="7.140625" style="1" customWidth="1"/>
    <col min="6914" max="6914" width="39.42578125" style="1" customWidth="1"/>
    <col min="6915" max="6915" width="8.5703125" style="1" customWidth="1"/>
    <col min="6916" max="6916" width="11.140625" style="1" customWidth="1"/>
    <col min="6917" max="6917" width="11.28515625" style="1" customWidth="1"/>
    <col min="6918" max="6918" width="12.42578125" style="1" customWidth="1"/>
    <col min="6919" max="6923" width="9.140625" style="1"/>
    <col min="6924" max="6924" width="7.140625" style="1" customWidth="1"/>
    <col min="6925" max="7168" width="9.140625" style="1"/>
    <col min="7169" max="7169" width="7.140625" style="1" customWidth="1"/>
    <col min="7170" max="7170" width="39.42578125" style="1" customWidth="1"/>
    <col min="7171" max="7171" width="8.5703125" style="1" customWidth="1"/>
    <col min="7172" max="7172" width="11.140625" style="1" customWidth="1"/>
    <col min="7173" max="7173" width="11.28515625" style="1" customWidth="1"/>
    <col min="7174" max="7174" width="12.42578125" style="1" customWidth="1"/>
    <col min="7175" max="7179" width="9.140625" style="1"/>
    <col min="7180" max="7180" width="7.140625" style="1" customWidth="1"/>
    <col min="7181" max="7424" width="9.140625" style="1"/>
    <col min="7425" max="7425" width="7.140625" style="1" customWidth="1"/>
    <col min="7426" max="7426" width="39.42578125" style="1" customWidth="1"/>
    <col min="7427" max="7427" width="8.5703125" style="1" customWidth="1"/>
    <col min="7428" max="7428" width="11.140625" style="1" customWidth="1"/>
    <col min="7429" max="7429" width="11.28515625" style="1" customWidth="1"/>
    <col min="7430" max="7430" width="12.42578125" style="1" customWidth="1"/>
    <col min="7431" max="7435" width="9.140625" style="1"/>
    <col min="7436" max="7436" width="7.140625" style="1" customWidth="1"/>
    <col min="7437" max="7680" width="9.140625" style="1"/>
    <col min="7681" max="7681" width="7.140625" style="1" customWidth="1"/>
    <col min="7682" max="7682" width="39.42578125" style="1" customWidth="1"/>
    <col min="7683" max="7683" width="8.5703125" style="1" customWidth="1"/>
    <col min="7684" max="7684" width="11.140625" style="1" customWidth="1"/>
    <col min="7685" max="7685" width="11.28515625" style="1" customWidth="1"/>
    <col min="7686" max="7686" width="12.42578125" style="1" customWidth="1"/>
    <col min="7687" max="7691" width="9.140625" style="1"/>
    <col min="7692" max="7692" width="7.140625" style="1" customWidth="1"/>
    <col min="7693" max="7936" width="9.140625" style="1"/>
    <col min="7937" max="7937" width="7.140625" style="1" customWidth="1"/>
    <col min="7938" max="7938" width="39.42578125" style="1" customWidth="1"/>
    <col min="7939" max="7939" width="8.5703125" style="1" customWidth="1"/>
    <col min="7940" max="7940" width="11.140625" style="1" customWidth="1"/>
    <col min="7941" max="7941" width="11.28515625" style="1" customWidth="1"/>
    <col min="7942" max="7942" width="12.42578125" style="1" customWidth="1"/>
    <col min="7943" max="7947" width="9.140625" style="1"/>
    <col min="7948" max="7948" width="7.140625" style="1" customWidth="1"/>
    <col min="7949" max="8192" width="9.140625" style="1"/>
    <col min="8193" max="8193" width="7.140625" style="1" customWidth="1"/>
    <col min="8194" max="8194" width="39.42578125" style="1" customWidth="1"/>
    <col min="8195" max="8195" width="8.5703125" style="1" customWidth="1"/>
    <col min="8196" max="8196" width="11.140625" style="1" customWidth="1"/>
    <col min="8197" max="8197" width="11.28515625" style="1" customWidth="1"/>
    <col min="8198" max="8198" width="12.42578125" style="1" customWidth="1"/>
    <col min="8199" max="8203" width="9.140625" style="1"/>
    <col min="8204" max="8204" width="7.140625" style="1" customWidth="1"/>
    <col min="8205" max="8448" width="9.140625" style="1"/>
    <col min="8449" max="8449" width="7.140625" style="1" customWidth="1"/>
    <col min="8450" max="8450" width="39.42578125" style="1" customWidth="1"/>
    <col min="8451" max="8451" width="8.5703125" style="1" customWidth="1"/>
    <col min="8452" max="8452" width="11.140625" style="1" customWidth="1"/>
    <col min="8453" max="8453" width="11.28515625" style="1" customWidth="1"/>
    <col min="8454" max="8454" width="12.42578125" style="1" customWidth="1"/>
    <col min="8455" max="8459" width="9.140625" style="1"/>
    <col min="8460" max="8460" width="7.140625" style="1" customWidth="1"/>
    <col min="8461" max="8704" width="9.140625" style="1"/>
    <col min="8705" max="8705" width="7.140625" style="1" customWidth="1"/>
    <col min="8706" max="8706" width="39.42578125" style="1" customWidth="1"/>
    <col min="8707" max="8707" width="8.5703125" style="1" customWidth="1"/>
    <col min="8708" max="8708" width="11.140625" style="1" customWidth="1"/>
    <col min="8709" max="8709" width="11.28515625" style="1" customWidth="1"/>
    <col min="8710" max="8710" width="12.42578125" style="1" customWidth="1"/>
    <col min="8711" max="8715" width="9.140625" style="1"/>
    <col min="8716" max="8716" width="7.140625" style="1" customWidth="1"/>
    <col min="8717" max="8960" width="9.140625" style="1"/>
    <col min="8961" max="8961" width="7.140625" style="1" customWidth="1"/>
    <col min="8962" max="8962" width="39.42578125" style="1" customWidth="1"/>
    <col min="8963" max="8963" width="8.5703125" style="1" customWidth="1"/>
    <col min="8964" max="8964" width="11.140625" style="1" customWidth="1"/>
    <col min="8965" max="8965" width="11.28515625" style="1" customWidth="1"/>
    <col min="8966" max="8966" width="12.42578125" style="1" customWidth="1"/>
    <col min="8967" max="8971" width="9.140625" style="1"/>
    <col min="8972" max="8972" width="7.140625" style="1" customWidth="1"/>
    <col min="8973" max="9216" width="9.140625" style="1"/>
    <col min="9217" max="9217" width="7.140625" style="1" customWidth="1"/>
    <col min="9218" max="9218" width="39.42578125" style="1" customWidth="1"/>
    <col min="9219" max="9219" width="8.5703125" style="1" customWidth="1"/>
    <col min="9220" max="9220" width="11.140625" style="1" customWidth="1"/>
    <col min="9221" max="9221" width="11.28515625" style="1" customWidth="1"/>
    <col min="9222" max="9222" width="12.42578125" style="1" customWidth="1"/>
    <col min="9223" max="9227" width="9.140625" style="1"/>
    <col min="9228" max="9228" width="7.140625" style="1" customWidth="1"/>
    <col min="9229" max="9472" width="9.140625" style="1"/>
    <col min="9473" max="9473" width="7.140625" style="1" customWidth="1"/>
    <col min="9474" max="9474" width="39.42578125" style="1" customWidth="1"/>
    <col min="9475" max="9475" width="8.5703125" style="1" customWidth="1"/>
    <col min="9476" max="9476" width="11.140625" style="1" customWidth="1"/>
    <col min="9477" max="9477" width="11.28515625" style="1" customWidth="1"/>
    <col min="9478" max="9478" width="12.42578125" style="1" customWidth="1"/>
    <col min="9479" max="9483" width="9.140625" style="1"/>
    <col min="9484" max="9484" width="7.140625" style="1" customWidth="1"/>
    <col min="9485" max="9728" width="9.140625" style="1"/>
    <col min="9729" max="9729" width="7.140625" style="1" customWidth="1"/>
    <col min="9730" max="9730" width="39.42578125" style="1" customWidth="1"/>
    <col min="9731" max="9731" width="8.5703125" style="1" customWidth="1"/>
    <col min="9732" max="9732" width="11.140625" style="1" customWidth="1"/>
    <col min="9733" max="9733" width="11.28515625" style="1" customWidth="1"/>
    <col min="9734" max="9734" width="12.42578125" style="1" customWidth="1"/>
    <col min="9735" max="9739" width="9.140625" style="1"/>
    <col min="9740" max="9740" width="7.140625" style="1" customWidth="1"/>
    <col min="9741" max="9984" width="9.140625" style="1"/>
    <col min="9985" max="9985" width="7.140625" style="1" customWidth="1"/>
    <col min="9986" max="9986" width="39.42578125" style="1" customWidth="1"/>
    <col min="9987" max="9987" width="8.5703125" style="1" customWidth="1"/>
    <col min="9988" max="9988" width="11.140625" style="1" customWidth="1"/>
    <col min="9989" max="9989" width="11.28515625" style="1" customWidth="1"/>
    <col min="9990" max="9990" width="12.42578125" style="1" customWidth="1"/>
    <col min="9991" max="9995" width="9.140625" style="1"/>
    <col min="9996" max="9996" width="7.140625" style="1" customWidth="1"/>
    <col min="9997" max="10240" width="9.140625" style="1"/>
    <col min="10241" max="10241" width="7.140625" style="1" customWidth="1"/>
    <col min="10242" max="10242" width="39.42578125" style="1" customWidth="1"/>
    <col min="10243" max="10243" width="8.5703125" style="1" customWidth="1"/>
    <col min="10244" max="10244" width="11.140625" style="1" customWidth="1"/>
    <col min="10245" max="10245" width="11.28515625" style="1" customWidth="1"/>
    <col min="10246" max="10246" width="12.42578125" style="1" customWidth="1"/>
    <col min="10247" max="10251" width="9.140625" style="1"/>
    <col min="10252" max="10252" width="7.140625" style="1" customWidth="1"/>
    <col min="10253" max="10496" width="9.140625" style="1"/>
    <col min="10497" max="10497" width="7.140625" style="1" customWidth="1"/>
    <col min="10498" max="10498" width="39.42578125" style="1" customWidth="1"/>
    <col min="10499" max="10499" width="8.5703125" style="1" customWidth="1"/>
    <col min="10500" max="10500" width="11.140625" style="1" customWidth="1"/>
    <col min="10501" max="10501" width="11.28515625" style="1" customWidth="1"/>
    <col min="10502" max="10502" width="12.42578125" style="1" customWidth="1"/>
    <col min="10503" max="10507" width="9.140625" style="1"/>
    <col min="10508" max="10508" width="7.140625" style="1" customWidth="1"/>
    <col min="10509" max="10752" width="9.140625" style="1"/>
    <col min="10753" max="10753" width="7.140625" style="1" customWidth="1"/>
    <col min="10754" max="10754" width="39.42578125" style="1" customWidth="1"/>
    <col min="10755" max="10755" width="8.5703125" style="1" customWidth="1"/>
    <col min="10756" max="10756" width="11.140625" style="1" customWidth="1"/>
    <col min="10757" max="10757" width="11.28515625" style="1" customWidth="1"/>
    <col min="10758" max="10758" width="12.42578125" style="1" customWidth="1"/>
    <col min="10759" max="10763" width="9.140625" style="1"/>
    <col min="10764" max="10764" width="7.140625" style="1" customWidth="1"/>
    <col min="10765" max="11008" width="9.140625" style="1"/>
    <col min="11009" max="11009" width="7.140625" style="1" customWidth="1"/>
    <col min="11010" max="11010" width="39.42578125" style="1" customWidth="1"/>
    <col min="11011" max="11011" width="8.5703125" style="1" customWidth="1"/>
    <col min="11012" max="11012" width="11.140625" style="1" customWidth="1"/>
    <col min="11013" max="11013" width="11.28515625" style="1" customWidth="1"/>
    <col min="11014" max="11014" width="12.42578125" style="1" customWidth="1"/>
    <col min="11015" max="11019" width="9.140625" style="1"/>
    <col min="11020" max="11020" width="7.140625" style="1" customWidth="1"/>
    <col min="11021" max="11264" width="9.140625" style="1"/>
    <col min="11265" max="11265" width="7.140625" style="1" customWidth="1"/>
    <col min="11266" max="11266" width="39.42578125" style="1" customWidth="1"/>
    <col min="11267" max="11267" width="8.5703125" style="1" customWidth="1"/>
    <col min="11268" max="11268" width="11.140625" style="1" customWidth="1"/>
    <col min="11269" max="11269" width="11.28515625" style="1" customWidth="1"/>
    <col min="11270" max="11270" width="12.42578125" style="1" customWidth="1"/>
    <col min="11271" max="11275" width="9.140625" style="1"/>
    <col min="11276" max="11276" width="7.140625" style="1" customWidth="1"/>
    <col min="11277" max="11520" width="9.140625" style="1"/>
    <col min="11521" max="11521" width="7.140625" style="1" customWidth="1"/>
    <col min="11522" max="11522" width="39.42578125" style="1" customWidth="1"/>
    <col min="11523" max="11523" width="8.5703125" style="1" customWidth="1"/>
    <col min="11524" max="11524" width="11.140625" style="1" customWidth="1"/>
    <col min="11525" max="11525" width="11.28515625" style="1" customWidth="1"/>
    <col min="11526" max="11526" width="12.42578125" style="1" customWidth="1"/>
    <col min="11527" max="11531" width="9.140625" style="1"/>
    <col min="11532" max="11532" width="7.140625" style="1" customWidth="1"/>
    <col min="11533" max="11776" width="9.140625" style="1"/>
    <col min="11777" max="11777" width="7.140625" style="1" customWidth="1"/>
    <col min="11778" max="11778" width="39.42578125" style="1" customWidth="1"/>
    <col min="11779" max="11779" width="8.5703125" style="1" customWidth="1"/>
    <col min="11780" max="11780" width="11.140625" style="1" customWidth="1"/>
    <col min="11781" max="11781" width="11.28515625" style="1" customWidth="1"/>
    <col min="11782" max="11782" width="12.42578125" style="1" customWidth="1"/>
    <col min="11783" max="11787" width="9.140625" style="1"/>
    <col min="11788" max="11788" width="7.140625" style="1" customWidth="1"/>
    <col min="11789" max="12032" width="9.140625" style="1"/>
    <col min="12033" max="12033" width="7.140625" style="1" customWidth="1"/>
    <col min="12034" max="12034" width="39.42578125" style="1" customWidth="1"/>
    <col min="12035" max="12035" width="8.5703125" style="1" customWidth="1"/>
    <col min="12036" max="12036" width="11.140625" style="1" customWidth="1"/>
    <col min="12037" max="12037" width="11.28515625" style="1" customWidth="1"/>
    <col min="12038" max="12038" width="12.42578125" style="1" customWidth="1"/>
    <col min="12039" max="12043" width="9.140625" style="1"/>
    <col min="12044" max="12044" width="7.140625" style="1" customWidth="1"/>
    <col min="12045" max="12288" width="9.140625" style="1"/>
    <col min="12289" max="12289" width="7.140625" style="1" customWidth="1"/>
    <col min="12290" max="12290" width="39.42578125" style="1" customWidth="1"/>
    <col min="12291" max="12291" width="8.5703125" style="1" customWidth="1"/>
    <col min="12292" max="12292" width="11.140625" style="1" customWidth="1"/>
    <col min="12293" max="12293" width="11.28515625" style="1" customWidth="1"/>
    <col min="12294" max="12294" width="12.42578125" style="1" customWidth="1"/>
    <col min="12295" max="12299" width="9.140625" style="1"/>
    <col min="12300" max="12300" width="7.140625" style="1" customWidth="1"/>
    <col min="12301" max="12544" width="9.140625" style="1"/>
    <col min="12545" max="12545" width="7.140625" style="1" customWidth="1"/>
    <col min="12546" max="12546" width="39.42578125" style="1" customWidth="1"/>
    <col min="12547" max="12547" width="8.5703125" style="1" customWidth="1"/>
    <col min="12548" max="12548" width="11.140625" style="1" customWidth="1"/>
    <col min="12549" max="12549" width="11.28515625" style="1" customWidth="1"/>
    <col min="12550" max="12550" width="12.42578125" style="1" customWidth="1"/>
    <col min="12551" max="12555" width="9.140625" style="1"/>
    <col min="12556" max="12556" width="7.140625" style="1" customWidth="1"/>
    <col min="12557" max="12800" width="9.140625" style="1"/>
    <col min="12801" max="12801" width="7.140625" style="1" customWidth="1"/>
    <col min="12802" max="12802" width="39.42578125" style="1" customWidth="1"/>
    <col min="12803" max="12803" width="8.5703125" style="1" customWidth="1"/>
    <col min="12804" max="12804" width="11.140625" style="1" customWidth="1"/>
    <col min="12805" max="12805" width="11.28515625" style="1" customWidth="1"/>
    <col min="12806" max="12806" width="12.42578125" style="1" customWidth="1"/>
    <col min="12807" max="12811" width="9.140625" style="1"/>
    <col min="12812" max="12812" width="7.140625" style="1" customWidth="1"/>
    <col min="12813" max="13056" width="9.140625" style="1"/>
    <col min="13057" max="13057" width="7.140625" style="1" customWidth="1"/>
    <col min="13058" max="13058" width="39.42578125" style="1" customWidth="1"/>
    <col min="13059" max="13059" width="8.5703125" style="1" customWidth="1"/>
    <col min="13060" max="13060" width="11.140625" style="1" customWidth="1"/>
    <col min="13061" max="13061" width="11.28515625" style="1" customWidth="1"/>
    <col min="13062" max="13062" width="12.42578125" style="1" customWidth="1"/>
    <col min="13063" max="13067" width="9.140625" style="1"/>
    <col min="13068" max="13068" width="7.140625" style="1" customWidth="1"/>
    <col min="13069" max="13312" width="9.140625" style="1"/>
    <col min="13313" max="13313" width="7.140625" style="1" customWidth="1"/>
    <col min="13314" max="13314" width="39.42578125" style="1" customWidth="1"/>
    <col min="13315" max="13315" width="8.5703125" style="1" customWidth="1"/>
    <col min="13316" max="13316" width="11.140625" style="1" customWidth="1"/>
    <col min="13317" max="13317" width="11.28515625" style="1" customWidth="1"/>
    <col min="13318" max="13318" width="12.42578125" style="1" customWidth="1"/>
    <col min="13319" max="13323" width="9.140625" style="1"/>
    <col min="13324" max="13324" width="7.140625" style="1" customWidth="1"/>
    <col min="13325" max="13568" width="9.140625" style="1"/>
    <col min="13569" max="13569" width="7.140625" style="1" customWidth="1"/>
    <col min="13570" max="13570" width="39.42578125" style="1" customWidth="1"/>
    <col min="13571" max="13571" width="8.5703125" style="1" customWidth="1"/>
    <col min="13572" max="13572" width="11.140625" style="1" customWidth="1"/>
    <col min="13573" max="13573" width="11.28515625" style="1" customWidth="1"/>
    <col min="13574" max="13574" width="12.42578125" style="1" customWidth="1"/>
    <col min="13575" max="13579" width="9.140625" style="1"/>
    <col min="13580" max="13580" width="7.140625" style="1" customWidth="1"/>
    <col min="13581" max="13824" width="9.140625" style="1"/>
    <col min="13825" max="13825" width="7.140625" style="1" customWidth="1"/>
    <col min="13826" max="13826" width="39.42578125" style="1" customWidth="1"/>
    <col min="13827" max="13827" width="8.5703125" style="1" customWidth="1"/>
    <col min="13828" max="13828" width="11.140625" style="1" customWidth="1"/>
    <col min="13829" max="13829" width="11.28515625" style="1" customWidth="1"/>
    <col min="13830" max="13830" width="12.42578125" style="1" customWidth="1"/>
    <col min="13831" max="13835" width="9.140625" style="1"/>
    <col min="13836" max="13836" width="7.140625" style="1" customWidth="1"/>
    <col min="13837" max="14080" width="9.140625" style="1"/>
    <col min="14081" max="14081" width="7.140625" style="1" customWidth="1"/>
    <col min="14082" max="14082" width="39.42578125" style="1" customWidth="1"/>
    <col min="14083" max="14083" width="8.5703125" style="1" customWidth="1"/>
    <col min="14084" max="14084" width="11.140625" style="1" customWidth="1"/>
    <col min="14085" max="14085" width="11.28515625" style="1" customWidth="1"/>
    <col min="14086" max="14086" width="12.42578125" style="1" customWidth="1"/>
    <col min="14087" max="14091" width="9.140625" style="1"/>
    <col min="14092" max="14092" width="7.140625" style="1" customWidth="1"/>
    <col min="14093" max="14336" width="9.140625" style="1"/>
    <col min="14337" max="14337" width="7.140625" style="1" customWidth="1"/>
    <col min="14338" max="14338" width="39.42578125" style="1" customWidth="1"/>
    <col min="14339" max="14339" width="8.5703125" style="1" customWidth="1"/>
    <col min="14340" max="14340" width="11.140625" style="1" customWidth="1"/>
    <col min="14341" max="14341" width="11.28515625" style="1" customWidth="1"/>
    <col min="14342" max="14342" width="12.42578125" style="1" customWidth="1"/>
    <col min="14343" max="14347" width="9.140625" style="1"/>
    <col min="14348" max="14348" width="7.140625" style="1" customWidth="1"/>
    <col min="14349" max="14592" width="9.140625" style="1"/>
    <col min="14593" max="14593" width="7.140625" style="1" customWidth="1"/>
    <col min="14594" max="14594" width="39.42578125" style="1" customWidth="1"/>
    <col min="14595" max="14595" width="8.5703125" style="1" customWidth="1"/>
    <col min="14596" max="14596" width="11.140625" style="1" customWidth="1"/>
    <col min="14597" max="14597" width="11.28515625" style="1" customWidth="1"/>
    <col min="14598" max="14598" width="12.42578125" style="1" customWidth="1"/>
    <col min="14599" max="14603" width="9.140625" style="1"/>
    <col min="14604" max="14604" width="7.140625" style="1" customWidth="1"/>
    <col min="14605" max="14848" width="9.140625" style="1"/>
    <col min="14849" max="14849" width="7.140625" style="1" customWidth="1"/>
    <col min="14850" max="14850" width="39.42578125" style="1" customWidth="1"/>
    <col min="14851" max="14851" width="8.5703125" style="1" customWidth="1"/>
    <col min="14852" max="14852" width="11.140625" style="1" customWidth="1"/>
    <col min="14853" max="14853" width="11.28515625" style="1" customWidth="1"/>
    <col min="14854" max="14854" width="12.42578125" style="1" customWidth="1"/>
    <col min="14855" max="14859" width="9.140625" style="1"/>
    <col min="14860" max="14860" width="7.140625" style="1" customWidth="1"/>
    <col min="14861" max="15104" width="9.140625" style="1"/>
    <col min="15105" max="15105" width="7.140625" style="1" customWidth="1"/>
    <col min="15106" max="15106" width="39.42578125" style="1" customWidth="1"/>
    <col min="15107" max="15107" width="8.5703125" style="1" customWidth="1"/>
    <col min="15108" max="15108" width="11.140625" style="1" customWidth="1"/>
    <col min="15109" max="15109" width="11.28515625" style="1" customWidth="1"/>
    <col min="15110" max="15110" width="12.42578125" style="1" customWidth="1"/>
    <col min="15111" max="15115" width="9.140625" style="1"/>
    <col min="15116" max="15116" width="7.140625" style="1" customWidth="1"/>
    <col min="15117" max="15360" width="9.140625" style="1"/>
    <col min="15361" max="15361" width="7.140625" style="1" customWidth="1"/>
    <col min="15362" max="15362" width="39.42578125" style="1" customWidth="1"/>
    <col min="15363" max="15363" width="8.5703125" style="1" customWidth="1"/>
    <col min="15364" max="15364" width="11.140625" style="1" customWidth="1"/>
    <col min="15365" max="15365" width="11.28515625" style="1" customWidth="1"/>
    <col min="15366" max="15366" width="12.42578125" style="1" customWidth="1"/>
    <col min="15367" max="15371" width="9.140625" style="1"/>
    <col min="15372" max="15372" width="7.140625" style="1" customWidth="1"/>
    <col min="15373" max="15616" width="9.140625" style="1"/>
    <col min="15617" max="15617" width="7.140625" style="1" customWidth="1"/>
    <col min="15618" max="15618" width="39.42578125" style="1" customWidth="1"/>
    <col min="15619" max="15619" width="8.5703125" style="1" customWidth="1"/>
    <col min="15620" max="15620" width="11.140625" style="1" customWidth="1"/>
    <col min="15621" max="15621" width="11.28515625" style="1" customWidth="1"/>
    <col min="15622" max="15622" width="12.42578125" style="1" customWidth="1"/>
    <col min="15623" max="15627" width="9.140625" style="1"/>
    <col min="15628" max="15628" width="7.140625" style="1" customWidth="1"/>
    <col min="15629" max="15872" width="9.140625" style="1"/>
    <col min="15873" max="15873" width="7.140625" style="1" customWidth="1"/>
    <col min="15874" max="15874" width="39.42578125" style="1" customWidth="1"/>
    <col min="15875" max="15875" width="8.5703125" style="1" customWidth="1"/>
    <col min="15876" max="15876" width="11.140625" style="1" customWidth="1"/>
    <col min="15877" max="15877" width="11.28515625" style="1" customWidth="1"/>
    <col min="15878" max="15878" width="12.42578125" style="1" customWidth="1"/>
    <col min="15879" max="15883" width="9.140625" style="1"/>
    <col min="15884" max="15884" width="7.140625" style="1" customWidth="1"/>
    <col min="15885" max="16128" width="9.140625" style="1"/>
    <col min="16129" max="16129" width="7.140625" style="1" customWidth="1"/>
    <col min="16130" max="16130" width="39.42578125" style="1" customWidth="1"/>
    <col min="16131" max="16131" width="8.5703125" style="1" customWidth="1"/>
    <col min="16132" max="16132" width="11.140625" style="1" customWidth="1"/>
    <col min="16133" max="16133" width="11.28515625" style="1" customWidth="1"/>
    <col min="16134" max="16134" width="12.42578125" style="1" customWidth="1"/>
    <col min="16135" max="16139" width="9.140625" style="1"/>
    <col min="16140" max="16140" width="7.140625" style="1" customWidth="1"/>
    <col min="16141" max="16384" width="9.140625" style="1"/>
  </cols>
  <sheetData>
    <row r="1" spans="1:9">
      <c r="A1" s="72" t="s">
        <v>128</v>
      </c>
      <c r="B1" s="24" t="s">
        <v>129</v>
      </c>
    </row>
    <row r="2" spans="1:9">
      <c r="A2" s="72"/>
      <c r="B2" s="24"/>
      <c r="H2" s="476" t="s">
        <v>1453</v>
      </c>
      <c r="I2" s="491">
        <f>SUM(F16+F18+F20+F36+F38+F40+F42+F44+F46+F48)</f>
        <v>0</v>
      </c>
    </row>
    <row r="3" spans="1:9" s="89" customFormat="1">
      <c r="A3" s="1189" t="s">
        <v>130</v>
      </c>
      <c r="B3" s="1190"/>
      <c r="C3" s="1190"/>
      <c r="D3" s="1190"/>
      <c r="E3" s="1190"/>
      <c r="F3" s="1191"/>
      <c r="H3" s="479" t="s">
        <v>1454</v>
      </c>
      <c r="I3" s="491">
        <f>SUM(F22+F24+F26+F28+F30+F32)</f>
        <v>0</v>
      </c>
    </row>
    <row r="4" spans="1:9" s="90" customFormat="1" ht="26.25" customHeight="1">
      <c r="A4" s="1192" t="s">
        <v>131</v>
      </c>
      <c r="B4" s="1193"/>
      <c r="C4" s="1193"/>
      <c r="D4" s="1193"/>
      <c r="E4" s="1193"/>
      <c r="F4" s="1194"/>
      <c r="H4" s="529" t="s">
        <v>1455</v>
      </c>
      <c r="I4" s="593"/>
    </row>
    <row r="5" spans="1:9" s="90" customFormat="1" ht="41.25" customHeight="1">
      <c r="A5" s="1195" t="s">
        <v>132</v>
      </c>
      <c r="B5" s="1196"/>
      <c r="C5" s="1196"/>
      <c r="D5" s="1196"/>
      <c r="E5" s="1196"/>
      <c r="F5" s="1197"/>
      <c r="H5" s="486" t="s">
        <v>309</v>
      </c>
      <c r="I5" s="593"/>
    </row>
    <row r="6" spans="1:9" s="90" customFormat="1" ht="26.25" customHeight="1">
      <c r="A6" s="1195" t="s">
        <v>133</v>
      </c>
      <c r="B6" s="1196"/>
      <c r="C6" s="1196"/>
      <c r="D6" s="1196"/>
      <c r="E6" s="1196"/>
      <c r="F6" s="1197"/>
      <c r="H6" s="531" t="s">
        <v>1376</v>
      </c>
      <c r="I6" s="593"/>
    </row>
    <row r="7" spans="1:9" s="90" customFormat="1" ht="13.5" customHeight="1">
      <c r="A7" s="1195" t="s">
        <v>134</v>
      </c>
      <c r="B7" s="1196"/>
      <c r="C7" s="1196"/>
      <c r="D7" s="1196"/>
      <c r="E7" s="1196"/>
      <c r="F7" s="1197"/>
      <c r="H7" s="493" t="s">
        <v>1456</v>
      </c>
      <c r="I7" s="593"/>
    </row>
    <row r="8" spans="1:9" s="90" customFormat="1" ht="26.25" customHeight="1">
      <c r="A8" s="1186" t="s">
        <v>135</v>
      </c>
      <c r="B8" s="1187"/>
      <c r="C8" s="1187"/>
      <c r="D8" s="1187"/>
      <c r="E8" s="1187"/>
      <c r="F8" s="1188"/>
      <c r="H8" s="534" t="s">
        <v>1457</v>
      </c>
      <c r="I8" s="593"/>
    </row>
    <row r="9" spans="1:9">
      <c r="A9" s="91" t="s">
        <v>136</v>
      </c>
      <c r="B9" s="48"/>
      <c r="C9" s="19"/>
      <c r="D9" s="19"/>
      <c r="E9" s="19"/>
      <c r="F9" s="20"/>
      <c r="H9" s="503" t="s">
        <v>1458</v>
      </c>
      <c r="I9" s="24"/>
    </row>
    <row r="10" spans="1:9">
      <c r="A10" s="92" t="s">
        <v>137</v>
      </c>
      <c r="B10" s="17"/>
      <c r="C10" s="17"/>
      <c r="D10" s="17"/>
      <c r="E10" s="17"/>
      <c r="F10" s="23"/>
      <c r="H10" s="533" t="s">
        <v>1459</v>
      </c>
      <c r="I10" s="491">
        <f>SUM(F34)</f>
        <v>0</v>
      </c>
    </row>
    <row r="11" spans="1:9">
      <c r="A11" s="93"/>
      <c r="H11" s="473" t="s">
        <v>1460</v>
      </c>
      <c r="I11" s="491">
        <f>SUM(F50)</f>
        <v>0</v>
      </c>
    </row>
    <row r="12" spans="1:9">
      <c r="A12" s="94" t="s">
        <v>138</v>
      </c>
      <c r="B12" s="29"/>
      <c r="C12" s="27"/>
      <c r="D12" s="27"/>
      <c r="E12" s="27"/>
      <c r="F12" s="28"/>
    </row>
    <row r="13" spans="1:9">
      <c r="A13" s="93"/>
    </row>
    <row r="14" spans="1:9" s="24" customFormat="1" ht="17.25" thickBot="1">
      <c r="A14" s="74"/>
      <c r="B14" s="75" t="s">
        <v>96</v>
      </c>
      <c r="C14" s="95" t="s">
        <v>139</v>
      </c>
      <c r="D14" s="95" t="s">
        <v>97</v>
      </c>
      <c r="E14" s="95" t="s">
        <v>98</v>
      </c>
      <c r="F14" s="95" t="s">
        <v>99</v>
      </c>
    </row>
    <row r="15" spans="1:9" ht="17.25" thickTop="1"/>
    <row r="16" spans="1:9" ht="69" customHeight="1">
      <c r="A16" s="578" t="s">
        <v>140</v>
      </c>
      <c r="B16" s="579" t="s">
        <v>512</v>
      </c>
      <c r="C16" s="580" t="s">
        <v>107</v>
      </c>
      <c r="D16" s="581">
        <v>155</v>
      </c>
      <c r="E16" s="582">
        <v>0</v>
      </c>
      <c r="F16" s="582">
        <f>E16*D16</f>
        <v>0</v>
      </c>
    </row>
    <row r="18" spans="1:6" s="81" customFormat="1" ht="54" customHeight="1">
      <c r="A18" s="578" t="s">
        <v>141</v>
      </c>
      <c r="B18" s="579" t="s">
        <v>483</v>
      </c>
      <c r="C18" s="580" t="s">
        <v>107</v>
      </c>
      <c r="D18" s="581">
        <v>850</v>
      </c>
      <c r="E18" s="582">
        <v>0</v>
      </c>
      <c r="F18" s="582">
        <f>E18*D18</f>
        <v>0</v>
      </c>
    </row>
    <row r="19" spans="1:6" s="81" customFormat="1">
      <c r="A19" s="47"/>
      <c r="C19" s="78"/>
      <c r="D19" s="78"/>
      <c r="E19" s="78"/>
      <c r="F19" s="78"/>
    </row>
    <row r="20" spans="1:6" s="81" customFormat="1" ht="45.75" customHeight="1">
      <c r="A20" s="578" t="s">
        <v>142</v>
      </c>
      <c r="B20" s="579" t="s">
        <v>143</v>
      </c>
      <c r="C20" s="580" t="s">
        <v>107</v>
      </c>
      <c r="D20" s="581">
        <v>20</v>
      </c>
      <c r="E20" s="582">
        <v>0</v>
      </c>
      <c r="F20" s="582">
        <f>E20*D20</f>
        <v>0</v>
      </c>
    </row>
    <row r="21" spans="1:6" s="81" customFormat="1">
      <c r="A21" s="47"/>
      <c r="C21" s="78"/>
      <c r="D21" s="78"/>
      <c r="E21" s="78"/>
      <c r="F21" s="78"/>
    </row>
    <row r="22" spans="1:6" s="81" customFormat="1" ht="47.25" customHeight="1">
      <c r="A22" s="583" t="s">
        <v>144</v>
      </c>
      <c r="B22" s="584" t="s">
        <v>145</v>
      </c>
      <c r="C22" s="585" t="s">
        <v>101</v>
      </c>
      <c r="D22" s="586">
        <v>1700</v>
      </c>
      <c r="E22" s="587">
        <v>0</v>
      </c>
      <c r="F22" s="587">
        <f>E22*D22</f>
        <v>0</v>
      </c>
    </row>
    <row r="23" spans="1:6" s="81" customFormat="1">
      <c r="A23" s="47"/>
      <c r="B23" s="43"/>
      <c r="C23" s="96"/>
      <c r="D23" s="97"/>
      <c r="E23" s="78"/>
      <c r="F23" s="78"/>
    </row>
    <row r="24" spans="1:6" s="81" customFormat="1" ht="43.5" customHeight="1">
      <c r="A24" s="583" t="s">
        <v>146</v>
      </c>
      <c r="B24" s="584" t="s">
        <v>484</v>
      </c>
      <c r="C24" s="585" t="s">
        <v>101</v>
      </c>
      <c r="D24" s="586">
        <v>1700</v>
      </c>
      <c r="E24" s="587">
        <v>0</v>
      </c>
      <c r="F24" s="587">
        <f>E24*D24</f>
        <v>0</v>
      </c>
    </row>
    <row r="25" spans="1:6" s="81" customFormat="1">
      <c r="A25" s="47"/>
      <c r="C25" s="78"/>
      <c r="D25" s="78"/>
      <c r="E25" s="78"/>
      <c r="F25" s="78"/>
    </row>
    <row r="26" spans="1:6" s="81" customFormat="1" ht="42" customHeight="1">
      <c r="A26" s="583" t="s">
        <v>147</v>
      </c>
      <c r="B26" s="584" t="s">
        <v>148</v>
      </c>
      <c r="C26" s="585" t="s">
        <v>101</v>
      </c>
      <c r="D26" s="586">
        <v>1700</v>
      </c>
      <c r="E26" s="587">
        <v>0</v>
      </c>
      <c r="F26" s="587">
        <f>E26*D26</f>
        <v>0</v>
      </c>
    </row>
    <row r="27" spans="1:6" s="81" customFormat="1">
      <c r="A27" s="47"/>
      <c r="C27" s="78"/>
      <c r="D27" s="78"/>
      <c r="E27" s="78"/>
      <c r="F27" s="78"/>
    </row>
    <row r="28" spans="1:6" s="81" customFormat="1" ht="79.5" customHeight="1">
      <c r="A28" s="583" t="s">
        <v>149</v>
      </c>
      <c r="B28" s="584" t="s">
        <v>510</v>
      </c>
      <c r="C28" s="585" t="s">
        <v>107</v>
      </c>
      <c r="D28" s="586">
        <v>340</v>
      </c>
      <c r="E28" s="587">
        <v>0</v>
      </c>
      <c r="F28" s="587">
        <f>E28*D28</f>
        <v>0</v>
      </c>
    </row>
    <row r="29" spans="1:6" s="81" customFormat="1" ht="17.25" customHeight="1">
      <c r="A29" s="47"/>
      <c r="B29" s="43"/>
      <c r="C29" s="78"/>
      <c r="D29" s="79"/>
      <c r="E29" s="80"/>
      <c r="F29" s="80"/>
    </row>
    <row r="30" spans="1:6" s="81" customFormat="1" ht="45.75" customHeight="1">
      <c r="A30" s="583" t="s">
        <v>150</v>
      </c>
      <c r="B30" s="584" t="s">
        <v>511</v>
      </c>
      <c r="C30" s="585" t="s">
        <v>101</v>
      </c>
      <c r="D30" s="586">
        <v>1700</v>
      </c>
      <c r="E30" s="587">
        <v>0</v>
      </c>
      <c r="F30" s="587">
        <f>E30*D30</f>
        <v>0</v>
      </c>
    </row>
    <row r="31" spans="1:6" s="81" customFormat="1" ht="17.25" customHeight="1">
      <c r="A31" s="47"/>
      <c r="B31" s="43"/>
      <c r="C31" s="78"/>
      <c r="D31" s="79"/>
      <c r="E31" s="80"/>
      <c r="F31" s="80"/>
    </row>
    <row r="32" spans="1:6" s="81" customFormat="1" ht="54.75" customHeight="1">
      <c r="A32" s="583" t="s">
        <v>151</v>
      </c>
      <c r="B32" s="584" t="s">
        <v>152</v>
      </c>
      <c r="C32" s="585" t="s">
        <v>107</v>
      </c>
      <c r="D32" s="586">
        <v>1040</v>
      </c>
      <c r="E32" s="587">
        <v>0</v>
      </c>
      <c r="F32" s="587">
        <f>E32*D32</f>
        <v>0</v>
      </c>
    </row>
    <row r="33" spans="1:6" s="81" customFormat="1" ht="17.25" customHeight="1">
      <c r="A33" s="47"/>
      <c r="B33" s="43"/>
      <c r="C33" s="78"/>
      <c r="D33" s="79"/>
      <c r="E33" s="80"/>
      <c r="F33" s="80"/>
    </row>
    <row r="34" spans="1:6" s="81" customFormat="1" ht="69.75" customHeight="1">
      <c r="A34" s="588" t="s">
        <v>153</v>
      </c>
      <c r="B34" s="589" t="s">
        <v>154</v>
      </c>
      <c r="C34" s="590" t="s">
        <v>113</v>
      </c>
      <c r="D34" s="591">
        <v>1</v>
      </c>
      <c r="E34" s="592">
        <v>0</v>
      </c>
      <c r="F34" s="592">
        <f>E34*D34</f>
        <v>0</v>
      </c>
    </row>
    <row r="35" spans="1:6" s="81" customFormat="1" ht="12.75">
      <c r="A35" s="77"/>
      <c r="B35" s="43"/>
      <c r="C35" s="78"/>
      <c r="D35" s="79"/>
      <c r="E35" s="80"/>
      <c r="F35" s="80"/>
    </row>
    <row r="36" spans="1:6" s="81" customFormat="1" ht="51.75" customHeight="1">
      <c r="A36" s="578" t="s">
        <v>486</v>
      </c>
      <c r="B36" s="579" t="s">
        <v>485</v>
      </c>
      <c r="C36" s="580" t="s">
        <v>101</v>
      </c>
      <c r="D36" s="581">
        <v>200</v>
      </c>
      <c r="E36" s="582">
        <v>0</v>
      </c>
      <c r="F36" s="582">
        <f>E36*D36</f>
        <v>0</v>
      </c>
    </row>
    <row r="37" spans="1:6" s="81" customFormat="1">
      <c r="A37" s="47"/>
      <c r="B37" s="43"/>
      <c r="C37" s="96"/>
      <c r="D37" s="97"/>
      <c r="E37" s="78"/>
      <c r="F37" s="78"/>
    </row>
    <row r="38" spans="1:6" s="81" customFormat="1" ht="40.5" customHeight="1">
      <c r="A38" s="578" t="s">
        <v>488</v>
      </c>
      <c r="B38" s="579" t="s">
        <v>487</v>
      </c>
      <c r="C38" s="580" t="s">
        <v>101</v>
      </c>
      <c r="D38" s="581">
        <v>200</v>
      </c>
      <c r="E38" s="582">
        <v>0</v>
      </c>
      <c r="F38" s="582">
        <f>E38*D38</f>
        <v>0</v>
      </c>
    </row>
    <row r="39" spans="1:6" s="81" customFormat="1">
      <c r="A39" s="47"/>
      <c r="C39" s="78"/>
      <c r="D39" s="78"/>
      <c r="E39" s="78"/>
      <c r="F39" s="78"/>
    </row>
    <row r="40" spans="1:6" s="81" customFormat="1" ht="57.75" customHeight="1">
      <c r="A40" s="578" t="s">
        <v>490</v>
      </c>
      <c r="B40" s="579" t="s">
        <v>489</v>
      </c>
      <c r="C40" s="580" t="s">
        <v>107</v>
      </c>
      <c r="D40" s="581">
        <v>25</v>
      </c>
      <c r="E40" s="582">
        <v>0</v>
      </c>
      <c r="F40" s="582">
        <f>E40*D40</f>
        <v>0</v>
      </c>
    </row>
    <row r="41" spans="1:6" s="81" customFormat="1">
      <c r="A41" s="47"/>
      <c r="C41" s="78"/>
      <c r="D41" s="78"/>
      <c r="E41" s="78"/>
      <c r="F41" s="78"/>
    </row>
    <row r="42" spans="1:6" s="81" customFormat="1" ht="51">
      <c r="A42" s="578" t="s">
        <v>492</v>
      </c>
      <c r="B42" s="579" t="s">
        <v>491</v>
      </c>
      <c r="C42" s="580" t="s">
        <v>101</v>
      </c>
      <c r="D42" s="581">
        <v>160</v>
      </c>
      <c r="E42" s="582">
        <v>0</v>
      </c>
      <c r="F42" s="582">
        <f>E42*D42</f>
        <v>0</v>
      </c>
    </row>
    <row r="43" spans="1:6" s="81" customFormat="1">
      <c r="A43" s="47"/>
      <c r="C43" s="78"/>
      <c r="D43" s="78"/>
      <c r="E43" s="78"/>
      <c r="F43" s="78"/>
    </row>
    <row r="44" spans="1:6" s="81" customFormat="1" ht="51">
      <c r="A44" s="578" t="s">
        <v>494</v>
      </c>
      <c r="B44" s="579" t="s">
        <v>493</v>
      </c>
      <c r="C44" s="580" t="s">
        <v>101</v>
      </c>
      <c r="D44" s="581">
        <v>10.5</v>
      </c>
      <c r="E44" s="582">
        <v>0</v>
      </c>
      <c r="F44" s="582">
        <f>E44*D44</f>
        <v>0</v>
      </c>
    </row>
    <row r="45" spans="1:6" s="81" customFormat="1">
      <c r="A45" s="47"/>
      <c r="C45" s="78"/>
      <c r="D45" s="78"/>
      <c r="E45" s="78"/>
      <c r="F45" s="78"/>
    </row>
    <row r="46" spans="1:6" s="81" customFormat="1" ht="83.25" customHeight="1">
      <c r="A46" s="578" t="s">
        <v>496</v>
      </c>
      <c r="B46" s="579" t="s">
        <v>495</v>
      </c>
      <c r="C46" s="580" t="s">
        <v>101</v>
      </c>
      <c r="D46" s="581">
        <v>13.5</v>
      </c>
      <c r="E46" s="582">
        <v>0</v>
      </c>
      <c r="F46" s="582">
        <f>E46*D46</f>
        <v>0</v>
      </c>
    </row>
    <row r="47" spans="1:6" s="81" customFormat="1">
      <c r="A47" s="47"/>
      <c r="C47" s="78"/>
      <c r="D47" s="78"/>
      <c r="E47" s="78"/>
      <c r="F47" s="78"/>
    </row>
    <row r="48" spans="1:6" s="81" customFormat="1" ht="186.75" customHeight="1">
      <c r="A48" s="578" t="s">
        <v>498</v>
      </c>
      <c r="B48" s="579" t="s">
        <v>497</v>
      </c>
      <c r="C48" s="580" t="s">
        <v>101</v>
      </c>
      <c r="D48" s="581">
        <v>120</v>
      </c>
      <c r="E48" s="582">
        <v>0</v>
      </c>
      <c r="F48" s="582">
        <f>E48*D48</f>
        <v>0</v>
      </c>
    </row>
    <row r="50" spans="1:6" s="81" customFormat="1" ht="57.75" customHeight="1">
      <c r="A50" s="77" t="s">
        <v>499</v>
      </c>
      <c r="B50" s="43" t="s">
        <v>2492</v>
      </c>
      <c r="C50" s="78" t="s">
        <v>107</v>
      </c>
      <c r="D50" s="79">
        <v>8.75</v>
      </c>
      <c r="E50" s="80">
        <v>0</v>
      </c>
      <c r="F50" s="80">
        <f>E50*D50</f>
        <v>0</v>
      </c>
    </row>
    <row r="51" spans="1:6" s="81" customFormat="1" ht="22.5" customHeight="1" thickBot="1">
      <c r="A51" s="77"/>
      <c r="B51" s="43"/>
      <c r="C51" s="96"/>
      <c r="D51" s="98"/>
      <c r="E51" s="99"/>
      <c r="F51" s="99"/>
    </row>
    <row r="52" spans="1:6" s="24" customFormat="1" ht="17.25" thickBot="1">
      <c r="A52" s="84"/>
      <c r="B52" s="85" t="s">
        <v>155</v>
      </c>
      <c r="C52" s="100"/>
      <c r="D52" s="101"/>
      <c r="E52" s="102"/>
      <c r="F52" s="102">
        <f>SUM(F15:F51)</f>
        <v>0</v>
      </c>
    </row>
    <row r="53" spans="1:6" ht="17.25" thickTop="1"/>
  </sheetData>
  <sheetProtection selectLockedCells="1" selectUnlockedCells="1"/>
  <mergeCells count="6">
    <mergeCell ref="A8:F8"/>
    <mergeCell ref="A3:F3"/>
    <mergeCell ref="A4:F4"/>
    <mergeCell ref="A5:F5"/>
    <mergeCell ref="A6:F6"/>
    <mergeCell ref="A7:F7"/>
  </mergeCells>
  <pageMargins left="0.78740157480314965" right="0.39370078740157483" top="0.98425196850393704" bottom="0.98425196850393704" header="0.51181102362204722" footer="0.51181102362204722"/>
  <pageSetup paperSize="9" firstPageNumber="0" orientation="portrait" r:id="rId1"/>
  <headerFooter alignWithMargins="0">
    <oddHeader>&amp;L&amp;"Calibri,Krepko"&amp;9&amp;UObjekt: Večnamenska športna dvorana
Prežihova 1, 9520 Gornja Radgona&amp;R&amp;9POPIS GRADBENIH DEL
A/2.0 ZEMELJSKA DELA</oddHeader>
    <oddFooter>&amp;LRekonstrukcija - OBSTOJEČI OBJEKT&amp;R&amp;P</oddFooter>
  </headerFooter>
  <colBreaks count="1" manualBreakCount="1">
    <brk id="6" max="87"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F65866-ECE1-45AB-9016-45D808DBB9D9}">
  <dimension ref="A1:J49"/>
  <sheetViews>
    <sheetView view="pageBreakPreview" zoomScaleNormal="100" zoomScaleSheetLayoutView="100" workbookViewId="0">
      <selection activeCell="E33" sqref="E33"/>
    </sheetView>
  </sheetViews>
  <sheetFormatPr defaultRowHeight="16.5"/>
  <cols>
    <col min="1" max="1" width="7.140625" style="47" customWidth="1"/>
    <col min="2" max="2" width="40.140625" style="111" customWidth="1"/>
    <col min="3" max="3" width="8.7109375" style="1" customWidth="1"/>
    <col min="4" max="4" width="11.7109375" style="1" customWidth="1"/>
    <col min="5" max="5" width="10.42578125" style="1" customWidth="1"/>
    <col min="6" max="6" width="11.85546875" style="1" customWidth="1"/>
    <col min="7" max="7" width="9.140625" style="1" hidden="1" customWidth="1"/>
    <col min="8" max="8" width="28.85546875" style="1" hidden="1" customWidth="1"/>
    <col min="9" max="9" width="18.28515625" style="1" hidden="1" customWidth="1"/>
    <col min="10" max="10" width="15.42578125" style="1" hidden="1" customWidth="1"/>
    <col min="11" max="11" width="7.140625" style="1" customWidth="1"/>
    <col min="12" max="256" width="9.140625" style="1"/>
    <col min="257" max="257" width="7.140625" style="1" customWidth="1"/>
    <col min="258" max="258" width="40.140625" style="1" customWidth="1"/>
    <col min="259" max="259" width="8.7109375" style="1" customWidth="1"/>
    <col min="260" max="260" width="11.7109375" style="1" customWidth="1"/>
    <col min="261" max="261" width="10.42578125" style="1" customWidth="1"/>
    <col min="262" max="262" width="11.85546875" style="1" customWidth="1"/>
    <col min="263" max="266" width="9.140625" style="1"/>
    <col min="267" max="267" width="7.140625" style="1" customWidth="1"/>
    <col min="268" max="512" width="9.140625" style="1"/>
    <col min="513" max="513" width="7.140625" style="1" customWidth="1"/>
    <col min="514" max="514" width="40.140625" style="1" customWidth="1"/>
    <col min="515" max="515" width="8.7109375" style="1" customWidth="1"/>
    <col min="516" max="516" width="11.7109375" style="1" customWidth="1"/>
    <col min="517" max="517" width="10.42578125" style="1" customWidth="1"/>
    <col min="518" max="518" width="11.85546875" style="1" customWidth="1"/>
    <col min="519" max="522" width="9.140625" style="1"/>
    <col min="523" max="523" width="7.140625" style="1" customWidth="1"/>
    <col min="524" max="768" width="9.140625" style="1"/>
    <col min="769" max="769" width="7.140625" style="1" customWidth="1"/>
    <col min="770" max="770" width="40.140625" style="1" customWidth="1"/>
    <col min="771" max="771" width="8.7109375" style="1" customWidth="1"/>
    <col min="772" max="772" width="11.7109375" style="1" customWidth="1"/>
    <col min="773" max="773" width="10.42578125" style="1" customWidth="1"/>
    <col min="774" max="774" width="11.85546875" style="1" customWidth="1"/>
    <col min="775" max="778" width="9.140625" style="1"/>
    <col min="779" max="779" width="7.140625" style="1" customWidth="1"/>
    <col min="780" max="1024" width="9.140625" style="1"/>
    <col min="1025" max="1025" width="7.140625" style="1" customWidth="1"/>
    <col min="1026" max="1026" width="40.140625" style="1" customWidth="1"/>
    <col min="1027" max="1027" width="8.7109375" style="1" customWidth="1"/>
    <col min="1028" max="1028" width="11.7109375" style="1" customWidth="1"/>
    <col min="1029" max="1029" width="10.42578125" style="1" customWidth="1"/>
    <col min="1030" max="1030" width="11.85546875" style="1" customWidth="1"/>
    <col min="1031" max="1034" width="9.140625" style="1"/>
    <col min="1035" max="1035" width="7.140625" style="1" customWidth="1"/>
    <col min="1036" max="1280" width="9.140625" style="1"/>
    <col min="1281" max="1281" width="7.140625" style="1" customWidth="1"/>
    <col min="1282" max="1282" width="40.140625" style="1" customWidth="1"/>
    <col min="1283" max="1283" width="8.7109375" style="1" customWidth="1"/>
    <col min="1284" max="1284" width="11.7109375" style="1" customWidth="1"/>
    <col min="1285" max="1285" width="10.42578125" style="1" customWidth="1"/>
    <col min="1286" max="1286" width="11.85546875" style="1" customWidth="1"/>
    <col min="1287" max="1290" width="9.140625" style="1"/>
    <col min="1291" max="1291" width="7.140625" style="1" customWidth="1"/>
    <col min="1292" max="1536" width="9.140625" style="1"/>
    <col min="1537" max="1537" width="7.140625" style="1" customWidth="1"/>
    <col min="1538" max="1538" width="40.140625" style="1" customWidth="1"/>
    <col min="1539" max="1539" width="8.7109375" style="1" customWidth="1"/>
    <col min="1540" max="1540" width="11.7109375" style="1" customWidth="1"/>
    <col min="1541" max="1541" width="10.42578125" style="1" customWidth="1"/>
    <col min="1542" max="1542" width="11.85546875" style="1" customWidth="1"/>
    <col min="1543" max="1546" width="9.140625" style="1"/>
    <col min="1547" max="1547" width="7.140625" style="1" customWidth="1"/>
    <col min="1548" max="1792" width="9.140625" style="1"/>
    <col min="1793" max="1793" width="7.140625" style="1" customWidth="1"/>
    <col min="1794" max="1794" width="40.140625" style="1" customWidth="1"/>
    <col min="1795" max="1795" width="8.7109375" style="1" customWidth="1"/>
    <col min="1796" max="1796" width="11.7109375" style="1" customWidth="1"/>
    <col min="1797" max="1797" width="10.42578125" style="1" customWidth="1"/>
    <col min="1798" max="1798" width="11.85546875" style="1" customWidth="1"/>
    <col min="1799" max="1802" width="9.140625" style="1"/>
    <col min="1803" max="1803" width="7.140625" style="1" customWidth="1"/>
    <col min="1804" max="2048" width="9.140625" style="1"/>
    <col min="2049" max="2049" width="7.140625" style="1" customWidth="1"/>
    <col min="2050" max="2050" width="40.140625" style="1" customWidth="1"/>
    <col min="2051" max="2051" width="8.7109375" style="1" customWidth="1"/>
    <col min="2052" max="2052" width="11.7109375" style="1" customWidth="1"/>
    <col min="2053" max="2053" width="10.42578125" style="1" customWidth="1"/>
    <col min="2054" max="2054" width="11.85546875" style="1" customWidth="1"/>
    <col min="2055" max="2058" width="9.140625" style="1"/>
    <col min="2059" max="2059" width="7.140625" style="1" customWidth="1"/>
    <col min="2060" max="2304" width="9.140625" style="1"/>
    <col min="2305" max="2305" width="7.140625" style="1" customWidth="1"/>
    <col min="2306" max="2306" width="40.140625" style="1" customWidth="1"/>
    <col min="2307" max="2307" width="8.7109375" style="1" customWidth="1"/>
    <col min="2308" max="2308" width="11.7109375" style="1" customWidth="1"/>
    <col min="2309" max="2309" width="10.42578125" style="1" customWidth="1"/>
    <col min="2310" max="2310" width="11.85546875" style="1" customWidth="1"/>
    <col min="2311" max="2314" width="9.140625" style="1"/>
    <col min="2315" max="2315" width="7.140625" style="1" customWidth="1"/>
    <col min="2316" max="2560" width="9.140625" style="1"/>
    <col min="2561" max="2561" width="7.140625" style="1" customWidth="1"/>
    <col min="2562" max="2562" width="40.140625" style="1" customWidth="1"/>
    <col min="2563" max="2563" width="8.7109375" style="1" customWidth="1"/>
    <col min="2564" max="2564" width="11.7109375" style="1" customWidth="1"/>
    <col min="2565" max="2565" width="10.42578125" style="1" customWidth="1"/>
    <col min="2566" max="2566" width="11.85546875" style="1" customWidth="1"/>
    <col min="2567" max="2570" width="9.140625" style="1"/>
    <col min="2571" max="2571" width="7.140625" style="1" customWidth="1"/>
    <col min="2572" max="2816" width="9.140625" style="1"/>
    <col min="2817" max="2817" width="7.140625" style="1" customWidth="1"/>
    <col min="2818" max="2818" width="40.140625" style="1" customWidth="1"/>
    <col min="2819" max="2819" width="8.7109375" style="1" customWidth="1"/>
    <col min="2820" max="2820" width="11.7109375" style="1" customWidth="1"/>
    <col min="2821" max="2821" width="10.42578125" style="1" customWidth="1"/>
    <col min="2822" max="2822" width="11.85546875" style="1" customWidth="1"/>
    <col min="2823" max="2826" width="9.140625" style="1"/>
    <col min="2827" max="2827" width="7.140625" style="1" customWidth="1"/>
    <col min="2828" max="3072" width="9.140625" style="1"/>
    <col min="3073" max="3073" width="7.140625" style="1" customWidth="1"/>
    <col min="3074" max="3074" width="40.140625" style="1" customWidth="1"/>
    <col min="3075" max="3075" width="8.7109375" style="1" customWidth="1"/>
    <col min="3076" max="3076" width="11.7109375" style="1" customWidth="1"/>
    <col min="3077" max="3077" width="10.42578125" style="1" customWidth="1"/>
    <col min="3078" max="3078" width="11.85546875" style="1" customWidth="1"/>
    <col min="3079" max="3082" width="9.140625" style="1"/>
    <col min="3083" max="3083" width="7.140625" style="1" customWidth="1"/>
    <col min="3084" max="3328" width="9.140625" style="1"/>
    <col min="3329" max="3329" width="7.140625" style="1" customWidth="1"/>
    <col min="3330" max="3330" width="40.140625" style="1" customWidth="1"/>
    <col min="3331" max="3331" width="8.7109375" style="1" customWidth="1"/>
    <col min="3332" max="3332" width="11.7109375" style="1" customWidth="1"/>
    <col min="3333" max="3333" width="10.42578125" style="1" customWidth="1"/>
    <col min="3334" max="3334" width="11.85546875" style="1" customWidth="1"/>
    <col min="3335" max="3338" width="9.140625" style="1"/>
    <col min="3339" max="3339" width="7.140625" style="1" customWidth="1"/>
    <col min="3340" max="3584" width="9.140625" style="1"/>
    <col min="3585" max="3585" width="7.140625" style="1" customWidth="1"/>
    <col min="3586" max="3586" width="40.140625" style="1" customWidth="1"/>
    <col min="3587" max="3587" width="8.7109375" style="1" customWidth="1"/>
    <col min="3588" max="3588" width="11.7109375" style="1" customWidth="1"/>
    <col min="3589" max="3589" width="10.42578125" style="1" customWidth="1"/>
    <col min="3590" max="3590" width="11.85546875" style="1" customWidth="1"/>
    <col min="3591" max="3594" width="9.140625" style="1"/>
    <col min="3595" max="3595" width="7.140625" style="1" customWidth="1"/>
    <col min="3596" max="3840" width="9.140625" style="1"/>
    <col min="3841" max="3841" width="7.140625" style="1" customWidth="1"/>
    <col min="3842" max="3842" width="40.140625" style="1" customWidth="1"/>
    <col min="3843" max="3843" width="8.7109375" style="1" customWidth="1"/>
    <col min="3844" max="3844" width="11.7109375" style="1" customWidth="1"/>
    <col min="3845" max="3845" width="10.42578125" style="1" customWidth="1"/>
    <col min="3846" max="3846" width="11.85546875" style="1" customWidth="1"/>
    <col min="3847" max="3850" width="9.140625" style="1"/>
    <col min="3851" max="3851" width="7.140625" style="1" customWidth="1"/>
    <col min="3852" max="4096" width="9.140625" style="1"/>
    <col min="4097" max="4097" width="7.140625" style="1" customWidth="1"/>
    <col min="4098" max="4098" width="40.140625" style="1" customWidth="1"/>
    <col min="4099" max="4099" width="8.7109375" style="1" customWidth="1"/>
    <col min="4100" max="4100" width="11.7109375" style="1" customWidth="1"/>
    <col min="4101" max="4101" width="10.42578125" style="1" customWidth="1"/>
    <col min="4102" max="4102" width="11.85546875" style="1" customWidth="1"/>
    <col min="4103" max="4106" width="9.140625" style="1"/>
    <col min="4107" max="4107" width="7.140625" style="1" customWidth="1"/>
    <col min="4108" max="4352" width="9.140625" style="1"/>
    <col min="4353" max="4353" width="7.140625" style="1" customWidth="1"/>
    <col min="4354" max="4354" width="40.140625" style="1" customWidth="1"/>
    <col min="4355" max="4355" width="8.7109375" style="1" customWidth="1"/>
    <col min="4356" max="4356" width="11.7109375" style="1" customWidth="1"/>
    <col min="4357" max="4357" width="10.42578125" style="1" customWidth="1"/>
    <col min="4358" max="4358" width="11.85546875" style="1" customWidth="1"/>
    <col min="4359" max="4362" width="9.140625" style="1"/>
    <col min="4363" max="4363" width="7.140625" style="1" customWidth="1"/>
    <col min="4364" max="4608" width="9.140625" style="1"/>
    <col min="4609" max="4609" width="7.140625" style="1" customWidth="1"/>
    <col min="4610" max="4610" width="40.140625" style="1" customWidth="1"/>
    <col min="4611" max="4611" width="8.7109375" style="1" customWidth="1"/>
    <col min="4612" max="4612" width="11.7109375" style="1" customWidth="1"/>
    <col min="4613" max="4613" width="10.42578125" style="1" customWidth="1"/>
    <col min="4614" max="4614" width="11.85546875" style="1" customWidth="1"/>
    <col min="4615" max="4618" width="9.140625" style="1"/>
    <col min="4619" max="4619" width="7.140625" style="1" customWidth="1"/>
    <col min="4620" max="4864" width="9.140625" style="1"/>
    <col min="4865" max="4865" width="7.140625" style="1" customWidth="1"/>
    <col min="4866" max="4866" width="40.140625" style="1" customWidth="1"/>
    <col min="4867" max="4867" width="8.7109375" style="1" customWidth="1"/>
    <col min="4868" max="4868" width="11.7109375" style="1" customWidth="1"/>
    <col min="4869" max="4869" width="10.42578125" style="1" customWidth="1"/>
    <col min="4870" max="4870" width="11.85546875" style="1" customWidth="1"/>
    <col min="4871" max="4874" width="9.140625" style="1"/>
    <col min="4875" max="4875" width="7.140625" style="1" customWidth="1"/>
    <col min="4876" max="5120" width="9.140625" style="1"/>
    <col min="5121" max="5121" width="7.140625" style="1" customWidth="1"/>
    <col min="5122" max="5122" width="40.140625" style="1" customWidth="1"/>
    <col min="5123" max="5123" width="8.7109375" style="1" customWidth="1"/>
    <col min="5124" max="5124" width="11.7109375" style="1" customWidth="1"/>
    <col min="5125" max="5125" width="10.42578125" style="1" customWidth="1"/>
    <col min="5126" max="5126" width="11.85546875" style="1" customWidth="1"/>
    <col min="5127" max="5130" width="9.140625" style="1"/>
    <col min="5131" max="5131" width="7.140625" style="1" customWidth="1"/>
    <col min="5132" max="5376" width="9.140625" style="1"/>
    <col min="5377" max="5377" width="7.140625" style="1" customWidth="1"/>
    <col min="5378" max="5378" width="40.140625" style="1" customWidth="1"/>
    <col min="5379" max="5379" width="8.7109375" style="1" customWidth="1"/>
    <col min="5380" max="5380" width="11.7109375" style="1" customWidth="1"/>
    <col min="5381" max="5381" width="10.42578125" style="1" customWidth="1"/>
    <col min="5382" max="5382" width="11.85546875" style="1" customWidth="1"/>
    <col min="5383" max="5386" width="9.140625" style="1"/>
    <col min="5387" max="5387" width="7.140625" style="1" customWidth="1"/>
    <col min="5388" max="5632" width="9.140625" style="1"/>
    <col min="5633" max="5633" width="7.140625" style="1" customWidth="1"/>
    <col min="5634" max="5634" width="40.140625" style="1" customWidth="1"/>
    <col min="5635" max="5635" width="8.7109375" style="1" customWidth="1"/>
    <col min="5636" max="5636" width="11.7109375" style="1" customWidth="1"/>
    <col min="5637" max="5637" width="10.42578125" style="1" customWidth="1"/>
    <col min="5638" max="5638" width="11.85546875" style="1" customWidth="1"/>
    <col min="5639" max="5642" width="9.140625" style="1"/>
    <col min="5643" max="5643" width="7.140625" style="1" customWidth="1"/>
    <col min="5644" max="5888" width="9.140625" style="1"/>
    <col min="5889" max="5889" width="7.140625" style="1" customWidth="1"/>
    <col min="5890" max="5890" width="40.140625" style="1" customWidth="1"/>
    <col min="5891" max="5891" width="8.7109375" style="1" customWidth="1"/>
    <col min="5892" max="5892" width="11.7109375" style="1" customWidth="1"/>
    <col min="5893" max="5893" width="10.42578125" style="1" customWidth="1"/>
    <col min="5894" max="5894" width="11.85546875" style="1" customWidth="1"/>
    <col min="5895" max="5898" width="9.140625" style="1"/>
    <col min="5899" max="5899" width="7.140625" style="1" customWidth="1"/>
    <col min="5900" max="6144" width="9.140625" style="1"/>
    <col min="6145" max="6145" width="7.140625" style="1" customWidth="1"/>
    <col min="6146" max="6146" width="40.140625" style="1" customWidth="1"/>
    <col min="6147" max="6147" width="8.7109375" style="1" customWidth="1"/>
    <col min="6148" max="6148" width="11.7109375" style="1" customWidth="1"/>
    <col min="6149" max="6149" width="10.42578125" style="1" customWidth="1"/>
    <col min="6150" max="6150" width="11.85546875" style="1" customWidth="1"/>
    <col min="6151" max="6154" width="9.140625" style="1"/>
    <col min="6155" max="6155" width="7.140625" style="1" customWidth="1"/>
    <col min="6156" max="6400" width="9.140625" style="1"/>
    <col min="6401" max="6401" width="7.140625" style="1" customWidth="1"/>
    <col min="6402" max="6402" width="40.140625" style="1" customWidth="1"/>
    <col min="6403" max="6403" width="8.7109375" style="1" customWidth="1"/>
    <col min="6404" max="6404" width="11.7109375" style="1" customWidth="1"/>
    <col min="6405" max="6405" width="10.42578125" style="1" customWidth="1"/>
    <col min="6406" max="6406" width="11.85546875" style="1" customWidth="1"/>
    <col min="6407" max="6410" width="9.140625" style="1"/>
    <col min="6411" max="6411" width="7.140625" style="1" customWidth="1"/>
    <col min="6412" max="6656" width="9.140625" style="1"/>
    <col min="6657" max="6657" width="7.140625" style="1" customWidth="1"/>
    <col min="6658" max="6658" width="40.140625" style="1" customWidth="1"/>
    <col min="6659" max="6659" width="8.7109375" style="1" customWidth="1"/>
    <col min="6660" max="6660" width="11.7109375" style="1" customWidth="1"/>
    <col min="6661" max="6661" width="10.42578125" style="1" customWidth="1"/>
    <col min="6662" max="6662" width="11.85546875" style="1" customWidth="1"/>
    <col min="6663" max="6666" width="9.140625" style="1"/>
    <col min="6667" max="6667" width="7.140625" style="1" customWidth="1"/>
    <col min="6668" max="6912" width="9.140625" style="1"/>
    <col min="6913" max="6913" width="7.140625" style="1" customWidth="1"/>
    <col min="6914" max="6914" width="40.140625" style="1" customWidth="1"/>
    <col min="6915" max="6915" width="8.7109375" style="1" customWidth="1"/>
    <col min="6916" max="6916" width="11.7109375" style="1" customWidth="1"/>
    <col min="6917" max="6917" width="10.42578125" style="1" customWidth="1"/>
    <col min="6918" max="6918" width="11.85546875" style="1" customWidth="1"/>
    <col min="6919" max="6922" width="9.140625" style="1"/>
    <col min="6923" max="6923" width="7.140625" style="1" customWidth="1"/>
    <col min="6924" max="7168" width="9.140625" style="1"/>
    <col min="7169" max="7169" width="7.140625" style="1" customWidth="1"/>
    <col min="7170" max="7170" width="40.140625" style="1" customWidth="1"/>
    <col min="7171" max="7171" width="8.7109375" style="1" customWidth="1"/>
    <col min="7172" max="7172" width="11.7109375" style="1" customWidth="1"/>
    <col min="7173" max="7173" width="10.42578125" style="1" customWidth="1"/>
    <col min="7174" max="7174" width="11.85546875" style="1" customWidth="1"/>
    <col min="7175" max="7178" width="9.140625" style="1"/>
    <col min="7179" max="7179" width="7.140625" style="1" customWidth="1"/>
    <col min="7180" max="7424" width="9.140625" style="1"/>
    <col min="7425" max="7425" width="7.140625" style="1" customWidth="1"/>
    <col min="7426" max="7426" width="40.140625" style="1" customWidth="1"/>
    <col min="7427" max="7427" width="8.7109375" style="1" customWidth="1"/>
    <col min="7428" max="7428" width="11.7109375" style="1" customWidth="1"/>
    <col min="7429" max="7429" width="10.42578125" style="1" customWidth="1"/>
    <col min="7430" max="7430" width="11.85546875" style="1" customWidth="1"/>
    <col min="7431" max="7434" width="9.140625" style="1"/>
    <col min="7435" max="7435" width="7.140625" style="1" customWidth="1"/>
    <col min="7436" max="7680" width="9.140625" style="1"/>
    <col min="7681" max="7681" width="7.140625" style="1" customWidth="1"/>
    <col min="7682" max="7682" width="40.140625" style="1" customWidth="1"/>
    <col min="7683" max="7683" width="8.7109375" style="1" customWidth="1"/>
    <col min="7684" max="7684" width="11.7109375" style="1" customWidth="1"/>
    <col min="7685" max="7685" width="10.42578125" style="1" customWidth="1"/>
    <col min="7686" max="7686" width="11.85546875" style="1" customWidth="1"/>
    <col min="7687" max="7690" width="9.140625" style="1"/>
    <col min="7691" max="7691" width="7.140625" style="1" customWidth="1"/>
    <col min="7692" max="7936" width="9.140625" style="1"/>
    <col min="7937" max="7937" width="7.140625" style="1" customWidth="1"/>
    <col min="7938" max="7938" width="40.140625" style="1" customWidth="1"/>
    <col min="7939" max="7939" width="8.7109375" style="1" customWidth="1"/>
    <col min="7940" max="7940" width="11.7109375" style="1" customWidth="1"/>
    <col min="7941" max="7941" width="10.42578125" style="1" customWidth="1"/>
    <col min="7942" max="7942" width="11.85546875" style="1" customWidth="1"/>
    <col min="7943" max="7946" width="9.140625" style="1"/>
    <col min="7947" max="7947" width="7.140625" style="1" customWidth="1"/>
    <col min="7948" max="8192" width="9.140625" style="1"/>
    <col min="8193" max="8193" width="7.140625" style="1" customWidth="1"/>
    <col min="8194" max="8194" width="40.140625" style="1" customWidth="1"/>
    <col min="8195" max="8195" width="8.7109375" style="1" customWidth="1"/>
    <col min="8196" max="8196" width="11.7109375" style="1" customWidth="1"/>
    <col min="8197" max="8197" width="10.42578125" style="1" customWidth="1"/>
    <col min="8198" max="8198" width="11.85546875" style="1" customWidth="1"/>
    <col min="8199" max="8202" width="9.140625" style="1"/>
    <col min="8203" max="8203" width="7.140625" style="1" customWidth="1"/>
    <col min="8204" max="8448" width="9.140625" style="1"/>
    <col min="8449" max="8449" width="7.140625" style="1" customWidth="1"/>
    <col min="8450" max="8450" width="40.140625" style="1" customWidth="1"/>
    <col min="8451" max="8451" width="8.7109375" style="1" customWidth="1"/>
    <col min="8452" max="8452" width="11.7109375" style="1" customWidth="1"/>
    <col min="8453" max="8453" width="10.42578125" style="1" customWidth="1"/>
    <col min="8454" max="8454" width="11.85546875" style="1" customWidth="1"/>
    <col min="8455" max="8458" width="9.140625" style="1"/>
    <col min="8459" max="8459" width="7.140625" style="1" customWidth="1"/>
    <col min="8460" max="8704" width="9.140625" style="1"/>
    <col min="8705" max="8705" width="7.140625" style="1" customWidth="1"/>
    <col min="8706" max="8706" width="40.140625" style="1" customWidth="1"/>
    <col min="8707" max="8707" width="8.7109375" style="1" customWidth="1"/>
    <col min="8708" max="8708" width="11.7109375" style="1" customWidth="1"/>
    <col min="8709" max="8709" width="10.42578125" style="1" customWidth="1"/>
    <col min="8710" max="8710" width="11.85546875" style="1" customWidth="1"/>
    <col min="8711" max="8714" width="9.140625" style="1"/>
    <col min="8715" max="8715" width="7.140625" style="1" customWidth="1"/>
    <col min="8716" max="8960" width="9.140625" style="1"/>
    <col min="8961" max="8961" width="7.140625" style="1" customWidth="1"/>
    <col min="8962" max="8962" width="40.140625" style="1" customWidth="1"/>
    <col min="8963" max="8963" width="8.7109375" style="1" customWidth="1"/>
    <col min="8964" max="8964" width="11.7109375" style="1" customWidth="1"/>
    <col min="8965" max="8965" width="10.42578125" style="1" customWidth="1"/>
    <col min="8966" max="8966" width="11.85546875" style="1" customWidth="1"/>
    <col min="8967" max="8970" width="9.140625" style="1"/>
    <col min="8971" max="8971" width="7.140625" style="1" customWidth="1"/>
    <col min="8972" max="9216" width="9.140625" style="1"/>
    <col min="9217" max="9217" width="7.140625" style="1" customWidth="1"/>
    <col min="9218" max="9218" width="40.140625" style="1" customWidth="1"/>
    <col min="9219" max="9219" width="8.7109375" style="1" customWidth="1"/>
    <col min="9220" max="9220" width="11.7109375" style="1" customWidth="1"/>
    <col min="9221" max="9221" width="10.42578125" style="1" customWidth="1"/>
    <col min="9222" max="9222" width="11.85546875" style="1" customWidth="1"/>
    <col min="9223" max="9226" width="9.140625" style="1"/>
    <col min="9227" max="9227" width="7.140625" style="1" customWidth="1"/>
    <col min="9228" max="9472" width="9.140625" style="1"/>
    <col min="9473" max="9473" width="7.140625" style="1" customWidth="1"/>
    <col min="9474" max="9474" width="40.140625" style="1" customWidth="1"/>
    <col min="9475" max="9475" width="8.7109375" style="1" customWidth="1"/>
    <col min="9476" max="9476" width="11.7109375" style="1" customWidth="1"/>
    <col min="9477" max="9477" width="10.42578125" style="1" customWidth="1"/>
    <col min="9478" max="9478" width="11.85546875" style="1" customWidth="1"/>
    <col min="9479" max="9482" width="9.140625" style="1"/>
    <col min="9483" max="9483" width="7.140625" style="1" customWidth="1"/>
    <col min="9484" max="9728" width="9.140625" style="1"/>
    <col min="9729" max="9729" width="7.140625" style="1" customWidth="1"/>
    <col min="9730" max="9730" width="40.140625" style="1" customWidth="1"/>
    <col min="9731" max="9731" width="8.7109375" style="1" customWidth="1"/>
    <col min="9732" max="9732" width="11.7109375" style="1" customWidth="1"/>
    <col min="9733" max="9733" width="10.42578125" style="1" customWidth="1"/>
    <col min="9734" max="9734" width="11.85546875" style="1" customWidth="1"/>
    <col min="9735" max="9738" width="9.140625" style="1"/>
    <col min="9739" max="9739" width="7.140625" style="1" customWidth="1"/>
    <col min="9740" max="9984" width="9.140625" style="1"/>
    <col min="9985" max="9985" width="7.140625" style="1" customWidth="1"/>
    <col min="9986" max="9986" width="40.140625" style="1" customWidth="1"/>
    <col min="9987" max="9987" width="8.7109375" style="1" customWidth="1"/>
    <col min="9988" max="9988" width="11.7109375" style="1" customWidth="1"/>
    <col min="9989" max="9989" width="10.42578125" style="1" customWidth="1"/>
    <col min="9990" max="9990" width="11.85546875" style="1" customWidth="1"/>
    <col min="9991" max="9994" width="9.140625" style="1"/>
    <col min="9995" max="9995" width="7.140625" style="1" customWidth="1"/>
    <col min="9996" max="10240" width="9.140625" style="1"/>
    <col min="10241" max="10241" width="7.140625" style="1" customWidth="1"/>
    <col min="10242" max="10242" width="40.140625" style="1" customWidth="1"/>
    <col min="10243" max="10243" width="8.7109375" style="1" customWidth="1"/>
    <col min="10244" max="10244" width="11.7109375" style="1" customWidth="1"/>
    <col min="10245" max="10245" width="10.42578125" style="1" customWidth="1"/>
    <col min="10246" max="10246" width="11.85546875" style="1" customWidth="1"/>
    <col min="10247" max="10250" width="9.140625" style="1"/>
    <col min="10251" max="10251" width="7.140625" style="1" customWidth="1"/>
    <col min="10252" max="10496" width="9.140625" style="1"/>
    <col min="10497" max="10497" width="7.140625" style="1" customWidth="1"/>
    <col min="10498" max="10498" width="40.140625" style="1" customWidth="1"/>
    <col min="10499" max="10499" width="8.7109375" style="1" customWidth="1"/>
    <col min="10500" max="10500" width="11.7109375" style="1" customWidth="1"/>
    <col min="10501" max="10501" width="10.42578125" style="1" customWidth="1"/>
    <col min="10502" max="10502" width="11.85546875" style="1" customWidth="1"/>
    <col min="10503" max="10506" width="9.140625" style="1"/>
    <col min="10507" max="10507" width="7.140625" style="1" customWidth="1"/>
    <col min="10508" max="10752" width="9.140625" style="1"/>
    <col min="10753" max="10753" width="7.140625" style="1" customWidth="1"/>
    <col min="10754" max="10754" width="40.140625" style="1" customWidth="1"/>
    <col min="10755" max="10755" width="8.7109375" style="1" customWidth="1"/>
    <col min="10756" max="10756" width="11.7109375" style="1" customWidth="1"/>
    <col min="10757" max="10757" width="10.42578125" style="1" customWidth="1"/>
    <col min="10758" max="10758" width="11.85546875" style="1" customWidth="1"/>
    <col min="10759" max="10762" width="9.140625" style="1"/>
    <col min="10763" max="10763" width="7.140625" style="1" customWidth="1"/>
    <col min="10764" max="11008" width="9.140625" style="1"/>
    <col min="11009" max="11009" width="7.140625" style="1" customWidth="1"/>
    <col min="11010" max="11010" width="40.140625" style="1" customWidth="1"/>
    <col min="11011" max="11011" width="8.7109375" style="1" customWidth="1"/>
    <col min="11012" max="11012" width="11.7109375" style="1" customWidth="1"/>
    <col min="11013" max="11013" width="10.42578125" style="1" customWidth="1"/>
    <col min="11014" max="11014" width="11.85546875" style="1" customWidth="1"/>
    <col min="11015" max="11018" width="9.140625" style="1"/>
    <col min="11019" max="11019" width="7.140625" style="1" customWidth="1"/>
    <col min="11020" max="11264" width="9.140625" style="1"/>
    <col min="11265" max="11265" width="7.140625" style="1" customWidth="1"/>
    <col min="11266" max="11266" width="40.140625" style="1" customWidth="1"/>
    <col min="11267" max="11267" width="8.7109375" style="1" customWidth="1"/>
    <col min="11268" max="11268" width="11.7109375" style="1" customWidth="1"/>
    <col min="11269" max="11269" width="10.42578125" style="1" customWidth="1"/>
    <col min="11270" max="11270" width="11.85546875" style="1" customWidth="1"/>
    <col min="11271" max="11274" width="9.140625" style="1"/>
    <col min="11275" max="11275" width="7.140625" style="1" customWidth="1"/>
    <col min="11276" max="11520" width="9.140625" style="1"/>
    <col min="11521" max="11521" width="7.140625" style="1" customWidth="1"/>
    <col min="11522" max="11522" width="40.140625" style="1" customWidth="1"/>
    <col min="11523" max="11523" width="8.7109375" style="1" customWidth="1"/>
    <col min="11524" max="11524" width="11.7109375" style="1" customWidth="1"/>
    <col min="11525" max="11525" width="10.42578125" style="1" customWidth="1"/>
    <col min="11526" max="11526" width="11.85546875" style="1" customWidth="1"/>
    <col min="11527" max="11530" width="9.140625" style="1"/>
    <col min="11531" max="11531" width="7.140625" style="1" customWidth="1"/>
    <col min="11532" max="11776" width="9.140625" style="1"/>
    <col min="11777" max="11777" width="7.140625" style="1" customWidth="1"/>
    <col min="11778" max="11778" width="40.140625" style="1" customWidth="1"/>
    <col min="11779" max="11779" width="8.7109375" style="1" customWidth="1"/>
    <col min="11780" max="11780" width="11.7109375" style="1" customWidth="1"/>
    <col min="11781" max="11781" width="10.42578125" style="1" customWidth="1"/>
    <col min="11782" max="11782" width="11.85546875" style="1" customWidth="1"/>
    <col min="11783" max="11786" width="9.140625" style="1"/>
    <col min="11787" max="11787" width="7.140625" style="1" customWidth="1"/>
    <col min="11788" max="12032" width="9.140625" style="1"/>
    <col min="12033" max="12033" width="7.140625" style="1" customWidth="1"/>
    <col min="12034" max="12034" width="40.140625" style="1" customWidth="1"/>
    <col min="12035" max="12035" width="8.7109375" style="1" customWidth="1"/>
    <col min="12036" max="12036" width="11.7109375" style="1" customWidth="1"/>
    <col min="12037" max="12037" width="10.42578125" style="1" customWidth="1"/>
    <col min="12038" max="12038" width="11.85546875" style="1" customWidth="1"/>
    <col min="12039" max="12042" width="9.140625" style="1"/>
    <col min="12043" max="12043" width="7.140625" style="1" customWidth="1"/>
    <col min="12044" max="12288" width="9.140625" style="1"/>
    <col min="12289" max="12289" width="7.140625" style="1" customWidth="1"/>
    <col min="12290" max="12290" width="40.140625" style="1" customWidth="1"/>
    <col min="12291" max="12291" width="8.7109375" style="1" customWidth="1"/>
    <col min="12292" max="12292" width="11.7109375" style="1" customWidth="1"/>
    <col min="12293" max="12293" width="10.42578125" style="1" customWidth="1"/>
    <col min="12294" max="12294" width="11.85546875" style="1" customWidth="1"/>
    <col min="12295" max="12298" width="9.140625" style="1"/>
    <col min="12299" max="12299" width="7.140625" style="1" customWidth="1"/>
    <col min="12300" max="12544" width="9.140625" style="1"/>
    <col min="12545" max="12545" width="7.140625" style="1" customWidth="1"/>
    <col min="12546" max="12546" width="40.140625" style="1" customWidth="1"/>
    <col min="12547" max="12547" width="8.7109375" style="1" customWidth="1"/>
    <col min="12548" max="12548" width="11.7109375" style="1" customWidth="1"/>
    <col min="12549" max="12549" width="10.42578125" style="1" customWidth="1"/>
    <col min="12550" max="12550" width="11.85546875" style="1" customWidth="1"/>
    <col min="12551" max="12554" width="9.140625" style="1"/>
    <col min="12555" max="12555" width="7.140625" style="1" customWidth="1"/>
    <col min="12556" max="12800" width="9.140625" style="1"/>
    <col min="12801" max="12801" width="7.140625" style="1" customWidth="1"/>
    <col min="12802" max="12802" width="40.140625" style="1" customWidth="1"/>
    <col min="12803" max="12803" width="8.7109375" style="1" customWidth="1"/>
    <col min="12804" max="12804" width="11.7109375" style="1" customWidth="1"/>
    <col min="12805" max="12805" width="10.42578125" style="1" customWidth="1"/>
    <col min="12806" max="12806" width="11.85546875" style="1" customWidth="1"/>
    <col min="12807" max="12810" width="9.140625" style="1"/>
    <col min="12811" max="12811" width="7.140625" style="1" customWidth="1"/>
    <col min="12812" max="13056" width="9.140625" style="1"/>
    <col min="13057" max="13057" width="7.140625" style="1" customWidth="1"/>
    <col min="13058" max="13058" width="40.140625" style="1" customWidth="1"/>
    <col min="13059" max="13059" width="8.7109375" style="1" customWidth="1"/>
    <col min="13060" max="13060" width="11.7109375" style="1" customWidth="1"/>
    <col min="13061" max="13061" width="10.42578125" style="1" customWidth="1"/>
    <col min="13062" max="13062" width="11.85546875" style="1" customWidth="1"/>
    <col min="13063" max="13066" width="9.140625" style="1"/>
    <col min="13067" max="13067" width="7.140625" style="1" customWidth="1"/>
    <col min="13068" max="13312" width="9.140625" style="1"/>
    <col min="13313" max="13313" width="7.140625" style="1" customWidth="1"/>
    <col min="13314" max="13314" width="40.140625" style="1" customWidth="1"/>
    <col min="13315" max="13315" width="8.7109375" style="1" customWidth="1"/>
    <col min="13316" max="13316" width="11.7109375" style="1" customWidth="1"/>
    <col min="13317" max="13317" width="10.42578125" style="1" customWidth="1"/>
    <col min="13318" max="13318" width="11.85546875" style="1" customWidth="1"/>
    <col min="13319" max="13322" width="9.140625" style="1"/>
    <col min="13323" max="13323" width="7.140625" style="1" customWidth="1"/>
    <col min="13324" max="13568" width="9.140625" style="1"/>
    <col min="13569" max="13569" width="7.140625" style="1" customWidth="1"/>
    <col min="13570" max="13570" width="40.140625" style="1" customWidth="1"/>
    <col min="13571" max="13571" width="8.7109375" style="1" customWidth="1"/>
    <col min="13572" max="13572" width="11.7109375" style="1" customWidth="1"/>
    <col min="13573" max="13573" width="10.42578125" style="1" customWidth="1"/>
    <col min="13574" max="13574" width="11.85546875" style="1" customWidth="1"/>
    <col min="13575" max="13578" width="9.140625" style="1"/>
    <col min="13579" max="13579" width="7.140625" style="1" customWidth="1"/>
    <col min="13580" max="13824" width="9.140625" style="1"/>
    <col min="13825" max="13825" width="7.140625" style="1" customWidth="1"/>
    <col min="13826" max="13826" width="40.140625" style="1" customWidth="1"/>
    <col min="13827" max="13827" width="8.7109375" style="1" customWidth="1"/>
    <col min="13828" max="13828" width="11.7109375" style="1" customWidth="1"/>
    <col min="13829" max="13829" width="10.42578125" style="1" customWidth="1"/>
    <col min="13830" max="13830" width="11.85546875" style="1" customWidth="1"/>
    <col min="13831" max="13834" width="9.140625" style="1"/>
    <col min="13835" max="13835" width="7.140625" style="1" customWidth="1"/>
    <col min="13836" max="14080" width="9.140625" style="1"/>
    <col min="14081" max="14081" width="7.140625" style="1" customWidth="1"/>
    <col min="14082" max="14082" width="40.140625" style="1" customWidth="1"/>
    <col min="14083" max="14083" width="8.7109375" style="1" customWidth="1"/>
    <col min="14084" max="14084" width="11.7109375" style="1" customWidth="1"/>
    <col min="14085" max="14085" width="10.42578125" style="1" customWidth="1"/>
    <col min="14086" max="14086" width="11.85546875" style="1" customWidth="1"/>
    <col min="14087" max="14090" width="9.140625" style="1"/>
    <col min="14091" max="14091" width="7.140625" style="1" customWidth="1"/>
    <col min="14092" max="14336" width="9.140625" style="1"/>
    <col min="14337" max="14337" width="7.140625" style="1" customWidth="1"/>
    <col min="14338" max="14338" width="40.140625" style="1" customWidth="1"/>
    <col min="14339" max="14339" width="8.7109375" style="1" customWidth="1"/>
    <col min="14340" max="14340" width="11.7109375" style="1" customWidth="1"/>
    <col min="14341" max="14341" width="10.42578125" style="1" customWidth="1"/>
    <col min="14342" max="14342" width="11.85546875" style="1" customWidth="1"/>
    <col min="14343" max="14346" width="9.140625" style="1"/>
    <col min="14347" max="14347" width="7.140625" style="1" customWidth="1"/>
    <col min="14348" max="14592" width="9.140625" style="1"/>
    <col min="14593" max="14593" width="7.140625" style="1" customWidth="1"/>
    <col min="14594" max="14594" width="40.140625" style="1" customWidth="1"/>
    <col min="14595" max="14595" width="8.7109375" style="1" customWidth="1"/>
    <col min="14596" max="14596" width="11.7109375" style="1" customWidth="1"/>
    <col min="14597" max="14597" width="10.42578125" style="1" customWidth="1"/>
    <col min="14598" max="14598" width="11.85546875" style="1" customWidth="1"/>
    <col min="14599" max="14602" width="9.140625" style="1"/>
    <col min="14603" max="14603" width="7.140625" style="1" customWidth="1"/>
    <col min="14604" max="14848" width="9.140625" style="1"/>
    <col min="14849" max="14849" width="7.140625" style="1" customWidth="1"/>
    <col min="14850" max="14850" width="40.140625" style="1" customWidth="1"/>
    <col min="14851" max="14851" width="8.7109375" style="1" customWidth="1"/>
    <col min="14852" max="14852" width="11.7109375" style="1" customWidth="1"/>
    <col min="14853" max="14853" width="10.42578125" style="1" customWidth="1"/>
    <col min="14854" max="14854" width="11.85546875" style="1" customWidth="1"/>
    <col min="14855" max="14858" width="9.140625" style="1"/>
    <col min="14859" max="14859" width="7.140625" style="1" customWidth="1"/>
    <col min="14860" max="15104" width="9.140625" style="1"/>
    <col min="15105" max="15105" width="7.140625" style="1" customWidth="1"/>
    <col min="15106" max="15106" width="40.140625" style="1" customWidth="1"/>
    <col min="15107" max="15107" width="8.7109375" style="1" customWidth="1"/>
    <col min="15108" max="15108" width="11.7109375" style="1" customWidth="1"/>
    <col min="15109" max="15109" width="10.42578125" style="1" customWidth="1"/>
    <col min="15110" max="15110" width="11.85546875" style="1" customWidth="1"/>
    <col min="15111" max="15114" width="9.140625" style="1"/>
    <col min="15115" max="15115" width="7.140625" style="1" customWidth="1"/>
    <col min="15116" max="15360" width="9.140625" style="1"/>
    <col min="15361" max="15361" width="7.140625" style="1" customWidth="1"/>
    <col min="15362" max="15362" width="40.140625" style="1" customWidth="1"/>
    <col min="15363" max="15363" width="8.7109375" style="1" customWidth="1"/>
    <col min="15364" max="15364" width="11.7109375" style="1" customWidth="1"/>
    <col min="15365" max="15365" width="10.42578125" style="1" customWidth="1"/>
    <col min="15366" max="15366" width="11.85546875" style="1" customWidth="1"/>
    <col min="15367" max="15370" width="9.140625" style="1"/>
    <col min="15371" max="15371" width="7.140625" style="1" customWidth="1"/>
    <col min="15372" max="15616" width="9.140625" style="1"/>
    <col min="15617" max="15617" width="7.140625" style="1" customWidth="1"/>
    <col min="15618" max="15618" width="40.140625" style="1" customWidth="1"/>
    <col min="15619" max="15619" width="8.7109375" style="1" customWidth="1"/>
    <col min="15620" max="15620" width="11.7109375" style="1" customWidth="1"/>
    <col min="15621" max="15621" width="10.42578125" style="1" customWidth="1"/>
    <col min="15622" max="15622" width="11.85546875" style="1" customWidth="1"/>
    <col min="15623" max="15626" width="9.140625" style="1"/>
    <col min="15627" max="15627" width="7.140625" style="1" customWidth="1"/>
    <col min="15628" max="15872" width="9.140625" style="1"/>
    <col min="15873" max="15873" width="7.140625" style="1" customWidth="1"/>
    <col min="15874" max="15874" width="40.140625" style="1" customWidth="1"/>
    <col min="15875" max="15875" width="8.7109375" style="1" customWidth="1"/>
    <col min="15876" max="15876" width="11.7109375" style="1" customWidth="1"/>
    <col min="15877" max="15877" width="10.42578125" style="1" customWidth="1"/>
    <col min="15878" max="15878" width="11.85546875" style="1" customWidth="1"/>
    <col min="15879" max="15882" width="9.140625" style="1"/>
    <col min="15883" max="15883" width="7.140625" style="1" customWidth="1"/>
    <col min="15884" max="16128" width="9.140625" style="1"/>
    <col min="16129" max="16129" width="7.140625" style="1" customWidth="1"/>
    <col min="16130" max="16130" width="40.140625" style="1" customWidth="1"/>
    <col min="16131" max="16131" width="8.7109375" style="1" customWidth="1"/>
    <col min="16132" max="16132" width="11.7109375" style="1" customWidth="1"/>
    <col min="16133" max="16133" width="10.42578125" style="1" customWidth="1"/>
    <col min="16134" max="16134" width="11.85546875" style="1" customWidth="1"/>
    <col min="16135" max="16138" width="9.140625" style="1"/>
    <col min="16139" max="16139" width="7.140625" style="1" customWidth="1"/>
    <col min="16140" max="16384" width="9.140625" style="1"/>
  </cols>
  <sheetData>
    <row r="1" spans="1:9">
      <c r="A1" s="72" t="s">
        <v>156</v>
      </c>
      <c r="B1" s="103" t="s">
        <v>157</v>
      </c>
    </row>
    <row r="2" spans="1:9">
      <c r="A2" s="72"/>
      <c r="B2" s="103"/>
      <c r="H2" s="595" t="s">
        <v>1453</v>
      </c>
      <c r="I2" s="615"/>
    </row>
    <row r="3" spans="1:9" s="89" customFormat="1">
      <c r="A3" s="104" t="s">
        <v>158</v>
      </c>
      <c r="B3" s="105"/>
      <c r="C3" s="106"/>
      <c r="D3" s="107"/>
      <c r="E3" s="106"/>
      <c r="F3" s="108"/>
      <c r="H3" s="596" t="s">
        <v>1454</v>
      </c>
      <c r="I3" s="616">
        <f>SUM(F24+F28+F41)</f>
        <v>0</v>
      </c>
    </row>
    <row r="4" spans="1:9" s="109" customFormat="1" ht="42" customHeight="1">
      <c r="A4" s="1204" t="s">
        <v>159</v>
      </c>
      <c r="B4" s="1205"/>
      <c r="C4" s="1205"/>
      <c r="D4" s="1205"/>
      <c r="E4" s="1205"/>
      <c r="F4" s="1206"/>
      <c r="H4" s="529" t="s">
        <v>1455</v>
      </c>
      <c r="I4" s="613">
        <f>SUM(F16+F34+F35+F36+F40)</f>
        <v>0</v>
      </c>
    </row>
    <row r="5" spans="1:9" s="109" customFormat="1" ht="41.25" customHeight="1">
      <c r="A5" s="1207" t="s">
        <v>160</v>
      </c>
      <c r="B5" s="1199"/>
      <c r="C5" s="1199"/>
      <c r="D5" s="1199"/>
      <c r="E5" s="1199"/>
      <c r="F5" s="1200"/>
      <c r="H5" s="597" t="s">
        <v>309</v>
      </c>
      <c r="I5" s="614"/>
    </row>
    <row r="6" spans="1:9" s="109" customFormat="1" ht="28.5" customHeight="1">
      <c r="A6" s="1207" t="s">
        <v>161</v>
      </c>
      <c r="B6" s="1199"/>
      <c r="C6" s="1199"/>
      <c r="D6" s="1199"/>
      <c r="E6" s="1199"/>
      <c r="F6" s="1200"/>
      <c r="H6" s="531" t="s">
        <v>1376</v>
      </c>
      <c r="I6" s="614"/>
    </row>
    <row r="7" spans="1:9" s="109" customFormat="1" ht="28.5" customHeight="1">
      <c r="A7" s="1198" t="s">
        <v>162</v>
      </c>
      <c r="B7" s="1199"/>
      <c r="C7" s="1199"/>
      <c r="D7" s="1199"/>
      <c r="E7" s="1199"/>
      <c r="F7" s="1200"/>
      <c r="H7" s="598" t="s">
        <v>1456</v>
      </c>
      <c r="I7" s="614"/>
    </row>
    <row r="8" spans="1:9" s="109" customFormat="1" ht="28.5" customHeight="1">
      <c r="A8" s="1198" t="s">
        <v>163</v>
      </c>
      <c r="B8" s="1199"/>
      <c r="C8" s="1199"/>
      <c r="D8" s="1199"/>
      <c r="E8" s="1199"/>
      <c r="F8" s="1200"/>
      <c r="H8" s="599" t="s">
        <v>1457</v>
      </c>
      <c r="I8" s="614"/>
    </row>
    <row r="9" spans="1:9" s="109" customFormat="1" ht="27" customHeight="1">
      <c r="A9" s="1198" t="s">
        <v>164</v>
      </c>
      <c r="B9" s="1199"/>
      <c r="C9" s="1199"/>
      <c r="D9" s="1199"/>
      <c r="E9" s="1199"/>
      <c r="F9" s="1200"/>
      <c r="H9" s="600" t="s">
        <v>1458</v>
      </c>
      <c r="I9" s="614"/>
    </row>
    <row r="10" spans="1:9" s="109" customFormat="1" ht="29.25" customHeight="1">
      <c r="A10" s="1198" t="s">
        <v>165</v>
      </c>
      <c r="B10" s="1199"/>
      <c r="C10" s="1199"/>
      <c r="D10" s="1199"/>
      <c r="E10" s="1199"/>
      <c r="F10" s="1200"/>
      <c r="H10" s="601" t="s">
        <v>1459</v>
      </c>
      <c r="I10" s="614"/>
    </row>
    <row r="11" spans="1:9" s="109" customFormat="1" ht="44.25" customHeight="1">
      <c r="A11" s="1201" t="s">
        <v>166</v>
      </c>
      <c r="B11" s="1202"/>
      <c r="C11" s="1202"/>
      <c r="D11" s="1202"/>
      <c r="E11" s="1202"/>
      <c r="F11" s="1203"/>
      <c r="H11" s="474" t="s">
        <v>1460</v>
      </c>
      <c r="I11" s="613">
        <f>SUM(F30+F42+F43+F44+F45+F46)</f>
        <v>0</v>
      </c>
    </row>
    <row r="12" spans="1:9">
      <c r="A12" s="72"/>
      <c r="B12" s="103"/>
      <c r="H12" s="1016" t="s">
        <v>2444</v>
      </c>
      <c r="I12" s="1024">
        <f>SUM(F20+F37+F38+F39)</f>
        <v>0</v>
      </c>
    </row>
    <row r="13" spans="1:9">
      <c r="A13" s="72"/>
      <c r="B13" s="103"/>
      <c r="H13" s="1158" t="s">
        <v>2486</v>
      </c>
      <c r="I13" s="1024">
        <f>SUM(I3+I4+I11)</f>
        <v>0</v>
      </c>
    </row>
    <row r="14" spans="1:9" s="24" customFormat="1" ht="17.25" thickBot="1">
      <c r="A14" s="74"/>
      <c r="B14" s="110" t="s">
        <v>96</v>
      </c>
      <c r="C14" s="95" t="s">
        <v>139</v>
      </c>
      <c r="D14" s="95" t="s">
        <v>97</v>
      </c>
      <c r="E14" s="95" t="s">
        <v>98</v>
      </c>
      <c r="F14" s="95" t="s">
        <v>99</v>
      </c>
    </row>
    <row r="15" spans="1:9" ht="17.25" thickTop="1"/>
    <row r="16" spans="1:9" s="151" customFormat="1" ht="51">
      <c r="A16" s="567" t="s">
        <v>167</v>
      </c>
      <c r="B16" s="602" t="s">
        <v>501</v>
      </c>
      <c r="C16" s="569" t="s">
        <v>107</v>
      </c>
      <c r="D16" s="570">
        <v>35</v>
      </c>
      <c r="E16" s="571">
        <v>0</v>
      </c>
      <c r="F16" s="571">
        <f>E16*D16</f>
        <v>0</v>
      </c>
    </row>
    <row r="17" spans="1:8" s="151" customFormat="1" ht="12.75">
      <c r="A17" s="603" t="s">
        <v>168</v>
      </c>
      <c r="B17" s="602" t="s">
        <v>502</v>
      </c>
      <c r="C17" s="604"/>
      <c r="D17" s="604"/>
      <c r="E17" s="604"/>
      <c r="F17" s="604"/>
      <c r="G17" s="253"/>
    </row>
    <row r="18" spans="1:8" s="151" customFormat="1" ht="242.25">
      <c r="A18" s="603"/>
      <c r="B18" s="602" t="s">
        <v>594</v>
      </c>
      <c r="C18" s="604"/>
      <c r="D18" s="604"/>
      <c r="E18" s="604"/>
      <c r="F18" s="604"/>
      <c r="G18" s="253"/>
    </row>
    <row r="19" spans="1:8" s="111" customFormat="1">
      <c r="A19" s="40"/>
    </row>
    <row r="20" spans="1:8" s="151" customFormat="1" ht="51">
      <c r="A20" s="1014" t="s">
        <v>2470</v>
      </c>
      <c r="B20" s="602" t="s">
        <v>501</v>
      </c>
      <c r="C20" s="569" t="s">
        <v>107</v>
      </c>
      <c r="D20" s="570">
        <v>2</v>
      </c>
      <c r="E20" s="571">
        <v>0</v>
      </c>
      <c r="F20" s="571">
        <f>E20*D20</f>
        <v>0</v>
      </c>
    </row>
    <row r="21" spans="1:8" s="151" customFormat="1" ht="12.75">
      <c r="A21" s="1026" t="s">
        <v>168</v>
      </c>
      <c r="B21" s="602" t="s">
        <v>502</v>
      </c>
      <c r="C21" s="604"/>
      <c r="D21" s="604"/>
      <c r="E21" s="604"/>
      <c r="F21" s="604"/>
      <c r="G21" s="253"/>
    </row>
    <row r="22" spans="1:8" s="151" customFormat="1" ht="242.25">
      <c r="A22" s="1026"/>
      <c r="B22" s="602" t="s">
        <v>594</v>
      </c>
      <c r="C22" s="604"/>
      <c r="D22" s="604"/>
      <c r="E22" s="604"/>
      <c r="F22" s="604"/>
      <c r="G22" s="253"/>
    </row>
    <row r="23" spans="1:8" s="111" customFormat="1">
      <c r="A23" s="40"/>
    </row>
    <row r="24" spans="1:8" s="81" customFormat="1" ht="51">
      <c r="A24" s="562" t="s">
        <v>169</v>
      </c>
      <c r="B24" s="605" t="s">
        <v>500</v>
      </c>
      <c r="C24" s="564" t="s">
        <v>107</v>
      </c>
      <c r="D24" s="565">
        <v>1</v>
      </c>
      <c r="E24" s="566">
        <v>0</v>
      </c>
      <c r="F24" s="566">
        <f>E24*D24</f>
        <v>0</v>
      </c>
    </row>
    <row r="25" spans="1:8" s="81" customFormat="1" ht="12.75">
      <c r="A25" s="606" t="s">
        <v>168</v>
      </c>
      <c r="B25" s="605" t="s">
        <v>170</v>
      </c>
      <c r="C25" s="607"/>
      <c r="D25" s="607"/>
      <c r="E25" s="607"/>
      <c r="F25" s="607"/>
      <c r="G25" s="113"/>
      <c r="H25" s="114"/>
    </row>
    <row r="26" spans="1:8">
      <c r="A26" s="250"/>
      <c r="B26" s="251"/>
      <c r="C26" s="251"/>
      <c r="D26" s="251"/>
      <c r="E26" s="251"/>
      <c r="F26" s="251"/>
    </row>
    <row r="27" spans="1:8" s="81" customFormat="1" ht="89.25">
      <c r="A27" s="562" t="s">
        <v>505</v>
      </c>
      <c r="B27" s="605" t="s">
        <v>1396</v>
      </c>
      <c r="C27" s="608"/>
      <c r="D27" s="608"/>
      <c r="E27" s="608"/>
      <c r="F27" s="608"/>
    </row>
    <row r="28" spans="1:8" s="81" customFormat="1" ht="12.75">
      <c r="A28" s="606" t="s">
        <v>168</v>
      </c>
      <c r="B28" s="605" t="s">
        <v>513</v>
      </c>
      <c r="C28" s="564" t="s">
        <v>107</v>
      </c>
      <c r="D28" s="565">
        <v>175</v>
      </c>
      <c r="E28" s="566">
        <v>0</v>
      </c>
      <c r="F28" s="566">
        <f>E28*D28</f>
        <v>0</v>
      </c>
      <c r="G28" s="113"/>
      <c r="H28" s="114"/>
    </row>
    <row r="29" spans="1:8">
      <c r="A29" s="250"/>
      <c r="B29" s="251"/>
      <c r="C29" s="251"/>
      <c r="D29" s="251"/>
      <c r="E29" s="251"/>
      <c r="F29" s="251"/>
    </row>
    <row r="30" spans="1:8" s="81" customFormat="1" ht="51">
      <c r="A30" s="245" t="s">
        <v>514</v>
      </c>
      <c r="B30" s="112" t="s">
        <v>500</v>
      </c>
      <c r="C30" s="116" t="s">
        <v>107</v>
      </c>
      <c r="D30" s="117">
        <v>6.3</v>
      </c>
      <c r="E30" s="246">
        <v>0</v>
      </c>
      <c r="F30" s="246">
        <f>E30*D30</f>
        <v>0</v>
      </c>
    </row>
    <row r="31" spans="1:8" s="81" customFormat="1" ht="12.75">
      <c r="A31" s="252" t="s">
        <v>168</v>
      </c>
      <c r="B31" s="112" t="s">
        <v>2493</v>
      </c>
      <c r="C31" s="151"/>
      <c r="D31" s="151"/>
      <c r="E31" s="151"/>
      <c r="F31" s="151"/>
      <c r="G31" s="113"/>
      <c r="H31" s="114"/>
    </row>
    <row r="32" spans="1:8">
      <c r="A32" s="250"/>
      <c r="B32" s="251"/>
      <c r="C32" s="251"/>
      <c r="D32" s="251"/>
      <c r="E32" s="251"/>
      <c r="F32" s="251"/>
    </row>
    <row r="33" spans="1:8" s="81" customFormat="1" ht="51">
      <c r="A33" s="245" t="s">
        <v>665</v>
      </c>
      <c r="B33" s="112" t="s">
        <v>171</v>
      </c>
      <c r="C33" s="151"/>
      <c r="D33" s="151"/>
      <c r="E33" s="151"/>
      <c r="F33" s="151"/>
      <c r="H33" s="115"/>
    </row>
    <row r="34" spans="1:8" s="81" customFormat="1" ht="12.75">
      <c r="A34" s="41"/>
      <c r="B34" s="609" t="s">
        <v>583</v>
      </c>
      <c r="C34" s="569" t="s">
        <v>172</v>
      </c>
      <c r="D34" s="570">
        <v>1918</v>
      </c>
      <c r="E34" s="571">
        <v>0</v>
      </c>
      <c r="F34" s="571">
        <f t="shared" ref="F34:F46" si="0">E34*D34</f>
        <v>0</v>
      </c>
    </row>
    <row r="35" spans="1:8" s="81" customFormat="1" ht="12.75">
      <c r="A35" s="41"/>
      <c r="B35" s="609" t="s">
        <v>584</v>
      </c>
      <c r="C35" s="569" t="s">
        <v>172</v>
      </c>
      <c r="D35" s="570">
        <v>684</v>
      </c>
      <c r="E35" s="571">
        <v>0</v>
      </c>
      <c r="F35" s="571">
        <f t="shared" si="0"/>
        <v>0</v>
      </c>
    </row>
    <row r="36" spans="1:8" s="81" customFormat="1" ht="12.75">
      <c r="A36" s="41"/>
      <c r="B36" s="609" t="s">
        <v>585</v>
      </c>
      <c r="C36" s="569" t="s">
        <v>172</v>
      </c>
      <c r="D36" s="570">
        <v>290</v>
      </c>
      <c r="E36" s="571">
        <v>0</v>
      </c>
      <c r="F36" s="571">
        <f t="shared" ref="F36" si="1">E36*D36</f>
        <v>0</v>
      </c>
    </row>
    <row r="37" spans="1:8" s="81" customFormat="1" ht="12.75">
      <c r="A37" s="1027"/>
      <c r="B37" s="609" t="s">
        <v>583</v>
      </c>
      <c r="C37" s="569" t="s">
        <v>172</v>
      </c>
      <c r="D37" s="570">
        <v>90</v>
      </c>
      <c r="E37" s="571">
        <v>0</v>
      </c>
      <c r="F37" s="571">
        <f t="shared" ref="F37:F38" si="2">E37*D37</f>
        <v>0</v>
      </c>
    </row>
    <row r="38" spans="1:8" s="81" customFormat="1" ht="12.75">
      <c r="A38" s="1027"/>
      <c r="B38" s="609" t="s">
        <v>584</v>
      </c>
      <c r="C38" s="569" t="s">
        <v>172</v>
      </c>
      <c r="D38" s="570">
        <v>32</v>
      </c>
      <c r="E38" s="571">
        <v>0</v>
      </c>
      <c r="F38" s="571">
        <f t="shared" si="2"/>
        <v>0</v>
      </c>
    </row>
    <row r="39" spans="1:8" s="81" customFormat="1" ht="12.75">
      <c r="A39" s="1027"/>
      <c r="B39" s="609" t="s">
        <v>585</v>
      </c>
      <c r="C39" s="569" t="s">
        <v>172</v>
      </c>
      <c r="D39" s="570">
        <v>14</v>
      </c>
      <c r="E39" s="571">
        <v>0</v>
      </c>
      <c r="F39" s="571">
        <f t="shared" si="0"/>
        <v>0</v>
      </c>
    </row>
    <row r="40" spans="1:8" s="81" customFormat="1" ht="12.75">
      <c r="A40" s="41"/>
      <c r="B40" s="609" t="s">
        <v>586</v>
      </c>
      <c r="C40" s="569" t="s">
        <v>172</v>
      </c>
      <c r="D40" s="570">
        <v>340</v>
      </c>
      <c r="E40" s="571">
        <v>0</v>
      </c>
      <c r="F40" s="571">
        <f t="shared" si="0"/>
        <v>0</v>
      </c>
    </row>
    <row r="41" spans="1:8" s="81" customFormat="1" ht="12.75">
      <c r="A41" s="41"/>
      <c r="B41" s="610" t="s">
        <v>666</v>
      </c>
      <c r="C41" s="564" t="s">
        <v>172</v>
      </c>
      <c r="D41" s="565">
        <v>100</v>
      </c>
      <c r="E41" s="566">
        <v>0</v>
      </c>
      <c r="F41" s="566">
        <f t="shared" si="0"/>
        <v>0</v>
      </c>
    </row>
    <row r="42" spans="1:8" s="81" customFormat="1" ht="12.75">
      <c r="A42" s="41"/>
      <c r="B42" s="285" t="s">
        <v>2494</v>
      </c>
      <c r="C42" s="116" t="s">
        <v>172</v>
      </c>
      <c r="D42" s="117">
        <v>300</v>
      </c>
      <c r="E42" s="246">
        <v>0</v>
      </c>
      <c r="F42" s="246">
        <f t="shared" si="0"/>
        <v>0</v>
      </c>
    </row>
    <row r="43" spans="1:8" s="81" customFormat="1" ht="12.75">
      <c r="A43" s="41"/>
      <c r="B43" s="285" t="s">
        <v>2495</v>
      </c>
      <c r="C43" s="116" t="s">
        <v>172</v>
      </c>
      <c r="D43" s="117">
        <v>65.599999999999994</v>
      </c>
      <c r="E43" s="246">
        <v>0</v>
      </c>
      <c r="F43" s="246">
        <f t="shared" si="0"/>
        <v>0</v>
      </c>
    </row>
    <row r="44" spans="1:8" s="81" customFormat="1" ht="12.75">
      <c r="A44" s="41"/>
      <c r="B44" s="285" t="s">
        <v>2496</v>
      </c>
      <c r="C44" s="116" t="s">
        <v>172</v>
      </c>
      <c r="D44" s="117">
        <v>160.6</v>
      </c>
      <c r="E44" s="246">
        <v>0</v>
      </c>
      <c r="F44" s="246">
        <f t="shared" si="0"/>
        <v>0</v>
      </c>
    </row>
    <row r="45" spans="1:8" s="81" customFormat="1" ht="12.75">
      <c r="A45" s="41"/>
      <c r="B45" s="285" t="s">
        <v>2497</v>
      </c>
      <c r="C45" s="116" t="s">
        <v>172</v>
      </c>
      <c r="D45" s="117">
        <v>52.6</v>
      </c>
      <c r="E45" s="246">
        <v>0</v>
      </c>
      <c r="F45" s="246">
        <f t="shared" si="0"/>
        <v>0</v>
      </c>
    </row>
    <row r="46" spans="1:8" s="81" customFormat="1" ht="12.75">
      <c r="A46" s="41"/>
      <c r="B46" s="285" t="s">
        <v>2498</v>
      </c>
      <c r="C46" s="116" t="s">
        <v>172</v>
      </c>
      <c r="D46" s="117">
        <v>211</v>
      </c>
      <c r="E46" s="246">
        <v>0</v>
      </c>
      <c r="F46" s="246">
        <f t="shared" si="0"/>
        <v>0</v>
      </c>
    </row>
    <row r="47" spans="1:8" s="81" customFormat="1" ht="10.5" customHeight="1" thickBot="1">
      <c r="A47" s="252"/>
      <c r="B47" s="112"/>
      <c r="C47" s="151"/>
      <c r="D47" s="151"/>
      <c r="E47" s="151"/>
      <c r="F47" s="151"/>
      <c r="G47" s="113"/>
      <c r="H47" s="114"/>
    </row>
    <row r="48" spans="1:8" s="24" customFormat="1" ht="17.25" thickBot="1">
      <c r="A48" s="84"/>
      <c r="B48" s="118" t="s">
        <v>173</v>
      </c>
      <c r="C48" s="100"/>
      <c r="D48" s="101"/>
      <c r="E48" s="102"/>
      <c r="F48" s="102">
        <f>SUM(F16:F47)</f>
        <v>0</v>
      </c>
    </row>
    <row r="49" spans="1:6" s="124" customFormat="1" ht="13.5" thickTop="1">
      <c r="A49" s="119"/>
      <c r="B49" s="120"/>
      <c r="C49" s="121"/>
      <c r="D49" s="122"/>
      <c r="E49" s="123"/>
      <c r="F49" s="123"/>
    </row>
  </sheetData>
  <sheetProtection selectLockedCells="1" selectUnlockedCells="1"/>
  <mergeCells count="8">
    <mergeCell ref="A10:F10"/>
    <mergeCell ref="A11:F11"/>
    <mergeCell ref="A4:F4"/>
    <mergeCell ref="A5:F5"/>
    <mergeCell ref="A6:F6"/>
    <mergeCell ref="A7:F7"/>
    <mergeCell ref="A8:F8"/>
    <mergeCell ref="A9:F9"/>
  </mergeCells>
  <pageMargins left="0.78740157480314965" right="0.39370078740157483" top="0.98425196850393704" bottom="0.98425196850393704" header="0.51181102362204722" footer="0.51181102362204722"/>
  <pageSetup paperSize="9" firstPageNumber="0" orientation="portrait" r:id="rId1"/>
  <headerFooter alignWithMargins="0">
    <oddHeader>&amp;L&amp;"Calibri,Krepko"&amp;9&amp;UObjekt: Večnamenska športna dvorana
Prežihova 1, 9520 Gornja Radgona&amp;R&amp;9POPIS GRADBENIH DEL
A/3.0 BETONSKA DELA</oddHeader>
    <oddFooter>&amp;LRekonstrukcija - OBSTOJEČI OBJEKT&amp;R&amp;P</oddFooter>
  </headerFooter>
  <colBreaks count="1" manualBreakCount="1">
    <brk id="6" max="4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33</vt:i4>
      </vt:variant>
      <vt:variant>
        <vt:lpstr>Imenovani obsegi</vt:lpstr>
      </vt:variant>
      <vt:variant>
        <vt:i4>48</vt:i4>
      </vt:variant>
    </vt:vector>
  </HeadingPairs>
  <TitlesOfParts>
    <vt:vector size="81" baseType="lpstr">
      <vt:lpstr>1. stran</vt:lpstr>
      <vt:lpstr>Uvod</vt:lpstr>
      <vt:lpstr>Rekapitulacija</vt:lpstr>
      <vt:lpstr>Rekapitulacija-delitev GIMNAZIJ</vt:lpstr>
      <vt:lpstr>Rekapitulacija-delitev stroškov</vt:lpstr>
      <vt:lpstr>A|Pripravljalna dela</vt:lpstr>
      <vt:lpstr>A|Rušitvena d.</vt:lpstr>
      <vt:lpstr>A|Zemeljska d.</vt:lpstr>
      <vt:lpstr>A|Betonska d.</vt:lpstr>
      <vt:lpstr>A|Opaž-tesarska d.</vt:lpstr>
      <vt:lpstr>A|Zidarska d.</vt:lpstr>
      <vt:lpstr>A|Fasada</vt:lpstr>
      <vt:lpstr>B|Krovsko kleparska d.</vt:lpstr>
      <vt:lpstr>B|Ključavničarska d.</vt:lpstr>
      <vt:lpstr>B|Mizarska d.</vt:lpstr>
      <vt:lpstr>B|Stavbno pohi.</vt:lpstr>
      <vt:lpstr>B|Estrih</vt:lpstr>
      <vt:lpstr>B|Tlakarska d.</vt:lpstr>
      <vt:lpstr>B|Keramičarska d.</vt:lpstr>
      <vt:lpstr>B|Slikopleskarska d.</vt:lpstr>
      <vt:lpstr>B|Montažerska d. </vt:lpstr>
      <vt:lpstr>B|Oprema kuhinje</vt:lpstr>
      <vt:lpstr>E1 - NN priključek</vt:lpstr>
      <vt:lpstr>E2- NN Električne inštalacije</vt:lpstr>
      <vt:lpstr>S-01 - Pripravljalna dela</vt:lpstr>
      <vt:lpstr>S 02 - Priključek vode</vt:lpstr>
      <vt:lpstr>S 03 - Vodovod</vt:lpstr>
      <vt:lpstr>S 04 - Kanalizacija</vt:lpstr>
      <vt:lpstr>S 05 - Ogrevanje in hlajenje</vt:lpstr>
      <vt:lpstr>S 06 - Prezračevanje</vt:lpstr>
      <vt:lpstr>S 07 - Strojnica</vt:lpstr>
      <vt:lpstr>S 08 - Gasilniki</vt:lpstr>
      <vt:lpstr>S 09 -Prezr. kuh. in jedilnice </vt:lpstr>
      <vt:lpstr>'A|Betonska d.'!Excel_BuiltIn_Print_Area_3_1</vt:lpstr>
      <vt:lpstr>'A|Fasada'!Excel_BuiltIn_Print_Area_3_1</vt:lpstr>
      <vt:lpstr>'A|Opaž-tesarska d.'!Excel_BuiltIn_Print_Area_3_1</vt:lpstr>
      <vt:lpstr>'A|Rušitvena d.'!Excel_BuiltIn_Print_Area_3_1</vt:lpstr>
      <vt:lpstr>'A|Zemeljska d.'!Excel_BuiltIn_Print_Area_3_1</vt:lpstr>
      <vt:lpstr>'B|Krovsko kleparska d.'!Excel_BuiltIn_Print_Area_3_1</vt:lpstr>
      <vt:lpstr>'A|Fasada'!Excel_BuiltIn_Print_Area_3_1_1</vt:lpstr>
      <vt:lpstr>'B|Krovsko kleparska d.'!Excel_BuiltIn_Print_Area_3_1_1</vt:lpstr>
      <vt:lpstr>'A|Fasada'!Excel_BuiltIn_Print_Area_3_1_1_1</vt:lpstr>
      <vt:lpstr>'B|Krovsko kleparska d.'!Excel_BuiltIn_Print_Area_3_1_1_1</vt:lpstr>
      <vt:lpstr>'1. stran'!Področje_tiskanja</vt:lpstr>
      <vt:lpstr>'A|Betonska d.'!Področje_tiskanja</vt:lpstr>
      <vt:lpstr>'A|Fasada'!Področje_tiskanja</vt:lpstr>
      <vt:lpstr>'A|Opaž-tesarska d.'!Področje_tiskanja</vt:lpstr>
      <vt:lpstr>'A|Pripravljalna dela'!Področje_tiskanja</vt:lpstr>
      <vt:lpstr>'A|Rušitvena d.'!Področje_tiskanja</vt:lpstr>
      <vt:lpstr>'A|Zemeljska d.'!Področje_tiskanja</vt:lpstr>
      <vt:lpstr>'A|Zidarska d.'!Področje_tiskanja</vt:lpstr>
      <vt:lpstr>'B|Estrih'!Področje_tiskanja</vt:lpstr>
      <vt:lpstr>'B|Keramičarska d.'!Področje_tiskanja</vt:lpstr>
      <vt:lpstr>'B|Ključavničarska d.'!Področje_tiskanja</vt:lpstr>
      <vt:lpstr>'B|Krovsko kleparska d.'!Področje_tiskanja</vt:lpstr>
      <vt:lpstr>'B|Mizarska d.'!Področje_tiskanja</vt:lpstr>
      <vt:lpstr>'B|Montažerska d. '!Področje_tiskanja</vt:lpstr>
      <vt:lpstr>'B|Oprema kuhinje'!Področje_tiskanja</vt:lpstr>
      <vt:lpstr>'B|Slikopleskarska d.'!Področje_tiskanja</vt:lpstr>
      <vt:lpstr>'B|Stavbno pohi.'!Področje_tiskanja</vt:lpstr>
      <vt:lpstr>'B|Tlakarska d.'!Področje_tiskanja</vt:lpstr>
      <vt:lpstr>'E1 - NN priključek'!Področje_tiskanja</vt:lpstr>
      <vt:lpstr>'E2- NN Električne inštalacije'!Področje_tiskanja</vt:lpstr>
      <vt:lpstr>Rekapitulacija!Področje_tiskanja</vt:lpstr>
      <vt:lpstr>'Rekapitulacija-delitev GIMNAZIJ'!Področje_tiskanja</vt:lpstr>
      <vt:lpstr>'Rekapitulacija-delitev stroškov'!Področje_tiskanja</vt:lpstr>
      <vt:lpstr>'S 02 - Priključek vode'!Področje_tiskanja</vt:lpstr>
      <vt:lpstr>'S 03 - Vodovod'!Področje_tiskanja</vt:lpstr>
      <vt:lpstr>'S 04 - Kanalizacija'!Področje_tiskanja</vt:lpstr>
      <vt:lpstr>'S 05 - Ogrevanje in hlajenje'!Področje_tiskanja</vt:lpstr>
      <vt:lpstr>'S 06 - Prezračevanje'!Področje_tiskanja</vt:lpstr>
      <vt:lpstr>'S 07 - Strojnica'!Področje_tiskanja</vt:lpstr>
      <vt:lpstr>'S 08 - Gasilniki'!Področje_tiskanja</vt:lpstr>
      <vt:lpstr>'S 09 -Prezr. kuh. in jedilnice '!Področje_tiskanja</vt:lpstr>
      <vt:lpstr>'S-01 - Pripravljalna dela'!Področje_tiskanja</vt:lpstr>
      <vt:lpstr>Uvod!Področje_tiskanja</vt:lpstr>
      <vt:lpstr>'A|Pripravljalna dela'!Tiskanje_naslovov</vt:lpstr>
      <vt:lpstr>'E1 - NN priključek'!Tiskanje_naslovov</vt:lpstr>
      <vt:lpstr>'E2- NN Električne inštalacije'!Tiskanje_naslovov</vt:lpstr>
      <vt:lpstr>'S 02 - Priključek vode'!Tiskanje_naslovov</vt:lpstr>
      <vt:lpstr>'S-01 - Pripravljalna dela'!Tiskanje_naslovov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Rok</dc:creator>
  <cp:lastModifiedBy>Rok</cp:lastModifiedBy>
  <cp:lastPrinted>2020-04-30T10:42:10Z</cp:lastPrinted>
  <dcterms:created xsi:type="dcterms:W3CDTF">2019-09-04T07:28:34Z</dcterms:created>
  <dcterms:modified xsi:type="dcterms:W3CDTF">2021-04-21T11:07:43Z</dcterms:modified>
</cp:coreProperties>
</file>