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irih\Documents\VROČEVOD ERJAVČEVA\"/>
    </mc:Choice>
  </mc:AlternateContent>
  <bookViews>
    <workbookView xWindow="0" yWindow="0" windowWidth="19200" windowHeight="11535" tabRatio="888" activeTab="1"/>
  </bookViews>
  <sheets>
    <sheet name="Rekapit Vročevod+Priključek" sheetId="16" r:id="rId1"/>
    <sheet name="Vročevod po Erjavčevi" sheetId="17" r:id="rId2"/>
    <sheet name="Priključek za srednjo šolo" sheetId="18" r:id="rId3"/>
    <sheet name="Monterska - Meteorna" sheetId="12" state="hidden" r:id="rId4"/>
  </sheets>
  <definedNames>
    <definedName name="_xlnm.Print_Area" localSheetId="2">'Priključek za srednjo šolo'!$A$1:$G$195</definedName>
    <definedName name="_xlnm.Print_Area" localSheetId="0">'Rekapit Vročevod+Priključek'!$A$1:$G$53</definedName>
    <definedName name="_xlnm.Print_Area" localSheetId="1">'Vročevod po Erjavčevi'!$A$1:$G$224</definedName>
  </definedNames>
  <calcPr calcId="152511"/>
</workbook>
</file>

<file path=xl/calcChain.xml><?xml version="1.0" encoding="utf-8"?>
<calcChain xmlns="http://schemas.openxmlformats.org/spreadsheetml/2006/main">
  <c r="G191" i="18" l="1"/>
  <c r="G192" i="18"/>
  <c r="G34" i="18"/>
  <c r="G35" i="18"/>
  <c r="G36" i="18"/>
  <c r="G38" i="18"/>
  <c r="G39" i="18"/>
  <c r="G40" i="18"/>
  <c r="G41" i="18"/>
  <c r="G42" i="18"/>
  <c r="G43" i="18"/>
  <c r="G44" i="18"/>
  <c r="G46" i="18"/>
  <c r="G48" i="18"/>
  <c r="G50" i="18"/>
  <c r="G52" i="18"/>
  <c r="G54" i="18"/>
  <c r="G56" i="18"/>
  <c r="G58" i="18"/>
  <c r="G60" i="18"/>
  <c r="G62" i="18"/>
  <c r="G64" i="18"/>
  <c r="G66" i="18"/>
  <c r="G115" i="18"/>
  <c r="G116" i="18"/>
  <c r="G117" i="18"/>
  <c r="G118" i="18"/>
  <c r="G119" i="18"/>
  <c r="G120" i="18"/>
  <c r="G121" i="18"/>
  <c r="G122" i="18"/>
  <c r="G123" i="18"/>
  <c r="G124" i="18"/>
  <c r="G125" i="18"/>
  <c r="G126" i="18"/>
  <c r="G127" i="18"/>
  <c r="G128" i="18"/>
  <c r="G129" i="18"/>
  <c r="G130" i="18"/>
  <c r="G131" i="18"/>
  <c r="G132" i="18"/>
  <c r="G133" i="18"/>
  <c r="G134" i="18"/>
  <c r="G135" i="18"/>
  <c r="G136" i="18"/>
  <c r="G137" i="18"/>
  <c r="G138" i="18"/>
  <c r="G139" i="18"/>
  <c r="G140" i="18"/>
  <c r="G141" i="18"/>
  <c r="G142" i="18"/>
  <c r="G143" i="18"/>
  <c r="G144" i="18"/>
  <c r="G145" i="18"/>
  <c r="G146" i="18"/>
  <c r="G147" i="18"/>
  <c r="G148" i="18"/>
  <c r="G149" i="18"/>
  <c r="G150" i="18"/>
  <c r="G151" i="18"/>
  <c r="G152" i="18"/>
  <c r="G153" i="18"/>
  <c r="G154" i="18"/>
  <c r="G155" i="18"/>
  <c r="G156" i="18"/>
  <c r="G157" i="18"/>
  <c r="G158" i="18"/>
  <c r="G159" i="18"/>
  <c r="G160" i="18"/>
  <c r="G161" i="18"/>
  <c r="G162" i="18"/>
  <c r="G163" i="18"/>
  <c r="G164" i="18"/>
  <c r="G165" i="18"/>
  <c r="G166" i="18"/>
  <c r="G167" i="18"/>
  <c r="G168" i="18"/>
  <c r="G169" i="18"/>
  <c r="G170" i="18"/>
  <c r="G171" i="18"/>
  <c r="G172" i="18"/>
  <c r="G173" i="18"/>
  <c r="G174" i="18"/>
  <c r="G175" i="18"/>
  <c r="G176" i="18"/>
  <c r="G177" i="18"/>
  <c r="G178" i="18"/>
  <c r="G24" i="18"/>
  <c r="G25" i="18"/>
  <c r="G18" i="18"/>
  <c r="G19" i="18"/>
  <c r="G79" i="18"/>
  <c r="G80" i="18"/>
  <c r="G81" i="18"/>
  <c r="G82" i="18"/>
  <c r="G83" i="18"/>
  <c r="G84" i="18"/>
  <c r="G85" i="18"/>
  <c r="G86" i="18"/>
  <c r="G78" i="18"/>
  <c r="G9" i="18"/>
  <c r="G218" i="17"/>
  <c r="G219" i="17"/>
  <c r="G135" i="17"/>
  <c r="G136" i="17"/>
  <c r="G137" i="17"/>
  <c r="G138" i="17"/>
  <c r="G139" i="17"/>
  <c r="G140" i="17"/>
  <c r="G141" i="17"/>
  <c r="G143" i="17"/>
  <c r="G144" i="17"/>
  <c r="G145" i="17"/>
  <c r="G146" i="17"/>
  <c r="G147" i="17"/>
  <c r="G148" i="17"/>
  <c r="G149" i="17"/>
  <c r="G150" i="17"/>
  <c r="G151" i="17"/>
  <c r="G152" i="17"/>
  <c r="G153" i="17"/>
  <c r="G154" i="17"/>
  <c r="G155" i="17"/>
  <c r="G156" i="17"/>
  <c r="G157" i="17"/>
  <c r="G158" i="17"/>
  <c r="G159" i="17"/>
  <c r="G160" i="17"/>
  <c r="G161" i="17"/>
  <c r="G162" i="17"/>
  <c r="G163" i="17"/>
  <c r="G164" i="17"/>
  <c r="G165" i="17"/>
  <c r="G166" i="17"/>
  <c r="G167" i="17"/>
  <c r="G168" i="17"/>
  <c r="G169" i="17"/>
  <c r="G170" i="17"/>
  <c r="G171" i="17"/>
  <c r="G172" i="17"/>
  <c r="G173" i="17"/>
  <c r="G174" i="17"/>
  <c r="G175" i="17"/>
  <c r="G176" i="17"/>
  <c r="G177" i="17"/>
  <c r="G178" i="17"/>
  <c r="G179" i="17"/>
  <c r="G180" i="17"/>
  <c r="G181" i="17"/>
  <c r="G182" i="17"/>
  <c r="G183" i="17"/>
  <c r="G184" i="17"/>
  <c r="G185" i="17"/>
  <c r="G186" i="17"/>
  <c r="G187" i="17"/>
  <c r="G188" i="17"/>
  <c r="G189" i="17"/>
  <c r="G190" i="17"/>
  <c r="G191" i="17"/>
  <c r="G192" i="17"/>
  <c r="G193" i="17"/>
  <c r="G194" i="17"/>
  <c r="G195" i="17"/>
  <c r="G196" i="17"/>
  <c r="G197" i="17"/>
  <c r="G198" i="17"/>
  <c r="G199" i="17"/>
  <c r="G200" i="17"/>
  <c r="G201" i="17"/>
  <c r="G202" i="17"/>
  <c r="G203" i="17"/>
  <c r="G204" i="17"/>
  <c r="G205" i="17"/>
  <c r="G128" i="17"/>
  <c r="G129" i="17"/>
  <c r="G130" i="17"/>
  <c r="G131" i="17"/>
  <c r="G132" i="17"/>
  <c r="G133" i="17"/>
  <c r="G134" i="17"/>
  <c r="G37" i="17"/>
  <c r="G38" i="17"/>
  <c r="G39" i="17"/>
  <c r="G40" i="17"/>
  <c r="G41" i="17"/>
  <c r="G42" i="17"/>
  <c r="G43" i="17"/>
  <c r="G44" i="17"/>
  <c r="G45" i="17"/>
  <c r="G46" i="17"/>
  <c r="G47" i="17"/>
  <c r="G48" i="17"/>
  <c r="G49" i="17"/>
  <c r="G50" i="17"/>
  <c r="G51" i="17"/>
  <c r="G52" i="17"/>
  <c r="G53" i="17"/>
  <c r="G54" i="17"/>
  <c r="G55" i="17"/>
  <c r="G56" i="17"/>
  <c r="G57" i="17"/>
  <c r="G58" i="17"/>
  <c r="G59" i="17"/>
  <c r="G60" i="17"/>
  <c r="G61" i="17"/>
  <c r="G62" i="17"/>
  <c r="G63" i="17"/>
  <c r="G64" i="17"/>
  <c r="G65" i="17"/>
  <c r="G66" i="17"/>
  <c r="G67" i="17"/>
  <c r="G68" i="17"/>
  <c r="G69" i="17"/>
  <c r="G70" i="17"/>
  <c r="G12" i="17"/>
  <c r="G13" i="17"/>
  <c r="G14" i="17"/>
  <c r="G15" i="17"/>
  <c r="G16" i="17"/>
  <c r="G17" i="17"/>
  <c r="G18" i="17"/>
  <c r="G19" i="17"/>
  <c r="G20" i="17"/>
  <c r="G21" i="17"/>
  <c r="G22" i="17"/>
  <c r="G23" i="17"/>
  <c r="G24" i="17"/>
  <c r="G25" i="17"/>
  <c r="G26" i="17"/>
  <c r="G27" i="17"/>
  <c r="G9" i="17"/>
  <c r="G88" i="18" l="1"/>
  <c r="D36" i="18" l="1"/>
  <c r="D60" i="18" l="1"/>
  <c r="D56" i="18"/>
  <c r="D100" i="18"/>
  <c r="D17" i="18"/>
  <c r="D54" i="18" s="1"/>
  <c r="D58" i="18" s="1"/>
  <c r="D50" i="18"/>
  <c r="D48" i="18"/>
  <c r="D46" i="18"/>
  <c r="D44" i="18"/>
  <c r="D42" i="18"/>
  <c r="D40" i="18"/>
  <c r="D38" i="18"/>
  <c r="D34" i="18"/>
  <c r="D52" i="18" l="1"/>
  <c r="D54" i="17"/>
  <c r="D52" i="17"/>
  <c r="D50" i="17"/>
  <c r="D48" i="17"/>
  <c r="D46" i="17"/>
  <c r="D44" i="17"/>
  <c r="D42" i="17"/>
  <c r="D40" i="17"/>
  <c r="D38" i="17"/>
  <c r="D36" i="17"/>
  <c r="D64" i="17"/>
  <c r="D60" i="17"/>
  <c r="D58" i="17"/>
  <c r="D56" i="17" l="1"/>
  <c r="D140" i="17" l="1"/>
  <c r="D11" i="18"/>
  <c r="G11" i="18" s="1"/>
  <c r="G190" i="18"/>
  <c r="G194" i="18" s="1"/>
  <c r="E38" i="16" s="1"/>
  <c r="G38" i="16" s="1"/>
  <c r="G114" i="18"/>
  <c r="G112" i="18"/>
  <c r="F99" i="18"/>
  <c r="G98" i="18"/>
  <c r="G23" i="18"/>
  <c r="G21" i="18"/>
  <c r="G15" i="18"/>
  <c r="G13" i="18"/>
  <c r="G217" i="17"/>
  <c r="G221" i="17" s="1"/>
  <c r="E21" i="16" s="1"/>
  <c r="G127" i="17"/>
  <c r="G207" i="17" s="1"/>
  <c r="F114" i="17"/>
  <c r="G113" i="17"/>
  <c r="D11" i="17"/>
  <c r="G11" i="17" s="1"/>
  <c r="G21" i="16" l="1"/>
  <c r="E48" i="16"/>
  <c r="G48" i="16" s="1"/>
  <c r="D115" i="17"/>
  <c r="G115" i="17" s="1"/>
  <c r="G117" i="17" s="1"/>
  <c r="D62" i="18"/>
  <c r="G180" i="18"/>
  <c r="E37" i="16" s="1"/>
  <c r="G37" i="16" s="1"/>
  <c r="G17" i="18"/>
  <c r="E33" i="16"/>
  <c r="G33" i="16" s="1"/>
  <c r="G103" i="17"/>
  <c r="E16" i="16" s="1"/>
  <c r="G16" i="16" s="1"/>
  <c r="E20" i="16"/>
  <c r="G100" i="18"/>
  <c r="G102" i="18" s="1"/>
  <c r="D66" i="17"/>
  <c r="G36" i="17"/>
  <c r="G72" i="17" s="1"/>
  <c r="G20" i="16" l="1"/>
  <c r="E47" i="16"/>
  <c r="G47" i="16" s="1"/>
  <c r="D64" i="18"/>
  <c r="G27" i="18"/>
  <c r="E31" i="16" s="1"/>
  <c r="G29" i="17"/>
  <c r="D62" i="17"/>
  <c r="D68" i="17"/>
  <c r="G119" i="17" l="1"/>
  <c r="E14" i="16"/>
  <c r="G14" i="16" s="1"/>
  <c r="G68" i="18"/>
  <c r="E32" i="16" s="1"/>
  <c r="E34" i="16"/>
  <c r="G34" i="16" s="1"/>
  <c r="G31" i="16"/>
  <c r="E17" i="16"/>
  <c r="G17" i="16" s="1"/>
  <c r="E15" i="16"/>
  <c r="G15" i="16" s="1"/>
  <c r="G32" i="16" l="1"/>
  <c r="G104" i="18"/>
  <c r="E18" i="16"/>
  <c r="E22" i="16" s="1"/>
  <c r="E24" i="16" s="1"/>
  <c r="B44" i="12"/>
  <c r="G40" i="12"/>
  <c r="G38" i="12"/>
  <c r="G36" i="12"/>
  <c r="G20" i="12"/>
  <c r="G8" i="12"/>
  <c r="G6" i="12"/>
  <c r="G24" i="16" l="1"/>
  <c r="E35" i="16"/>
  <c r="G35" i="16" s="1"/>
  <c r="G18" i="16"/>
  <c r="G22" i="16"/>
  <c r="E39" i="16" l="1"/>
  <c r="G39" i="16" s="1"/>
  <c r="E46" i="16"/>
  <c r="G46" i="16" s="1"/>
  <c r="E41" i="16" l="1"/>
  <c r="G41" i="16" s="1"/>
  <c r="E49" i="16"/>
  <c r="G49" i="16" s="1"/>
  <c r="E51" i="16" l="1"/>
  <c r="G51" i="16" s="1"/>
</calcChain>
</file>

<file path=xl/sharedStrings.xml><?xml version="1.0" encoding="utf-8"?>
<sst xmlns="http://schemas.openxmlformats.org/spreadsheetml/2006/main" count="690" uniqueCount="266">
  <si>
    <t>Opis del</t>
  </si>
  <si>
    <t>količina</t>
  </si>
  <si>
    <t>enota</t>
  </si>
  <si>
    <t>znesek</t>
  </si>
  <si>
    <t>m</t>
  </si>
  <si>
    <t>kos</t>
  </si>
  <si>
    <t>centa/enoto</t>
  </si>
  <si>
    <t>4.1</t>
  </si>
  <si>
    <t>4.2</t>
  </si>
  <si>
    <t>4.3</t>
  </si>
  <si>
    <t>4.4</t>
  </si>
  <si>
    <t>4.5</t>
  </si>
  <si>
    <t>4.6</t>
  </si>
  <si>
    <t>4.7</t>
  </si>
  <si>
    <t>4.8</t>
  </si>
  <si>
    <t>4.9</t>
  </si>
  <si>
    <t>4.10</t>
  </si>
  <si>
    <t>4.11</t>
  </si>
  <si>
    <t>%</t>
  </si>
  <si>
    <t>Pregled in čiscenje kanala pred izvedbo tlačnega poizkusa.</t>
    <phoneticPr fontId="7" type="noConversion"/>
  </si>
  <si>
    <t>Tlačni poizkus vodotesnosti položenih kanalizaeijskih cevi, po standardu EN1610.</t>
    <phoneticPr fontId="7" type="noConversion"/>
  </si>
  <si>
    <t>Pregled kanala s TV kamero.</t>
    <phoneticPr fontId="7" type="noConversion"/>
  </si>
  <si>
    <t>4</t>
  </si>
  <si>
    <t>št.</t>
  </si>
  <si>
    <t>Ostala dodatna in nepredvidena dela. Obračun po dejanskih stroških porabe časa in materiala po vpisu v gradbeni dnevnik. Ocena stroškov 5% od vrednosti del.</t>
  </si>
  <si>
    <t>4.12</t>
  </si>
  <si>
    <t>Dobava in montaža polietilenskih kanalizaeijskih cevi MAPIKAN OD 800 SN8 (SIST EN 13476), kompletno z gumi tesnili in priključitvijo na jaške.</t>
  </si>
  <si>
    <t>Dobava in montaža polietilenskih kanalizaeijskih cevi MAPIKAN OD 630 SN8 (SIST EN 13476), kompletno z gumi tesnili in priključitvijo na jaške.</t>
  </si>
  <si>
    <t>Dobava in montaža polietilenskih kanalizaeijskih cevi MAPIKAN OD 500 SN8 (SIST EN 13476), kompletno z gumi tesnili in priključitvijo na jaške.</t>
  </si>
  <si>
    <t>Dobava in montaža polietilenskih kanalizaeijskih cevi MAPIKAN OD 400 SN8 (SIST EN 13476), kompletno z gumi tesnili in priključitvijo na jaške.</t>
  </si>
  <si>
    <t>Dobava in montaža polietilenskih kanalizaeijskih cevi MAPIKAN OD 315 SN8 (SIST EN 13476), kompletno z gumi tesnili in priključitvijo na jaške.</t>
  </si>
  <si>
    <t>Dobava in montaža polietilenskih kanalizaeijskih cevi MAPIKAN OD 250 SN8 (SIST EN 13476), kompletno z gumi tesnili in priključitvijo na jaške.</t>
  </si>
  <si>
    <t>Dobava in montaža gladkih polietilenskih kanalizaeijskih cevi PE d 160 mm (S10) SN8 (SIST EN 12666), kompletno z gumi tesnili, varjenjem na licu mesta in priključitvijo na jaške (požiralniške povezave).</t>
  </si>
  <si>
    <t>4.13</t>
  </si>
  <si>
    <t>4.14</t>
  </si>
  <si>
    <t>4.15</t>
  </si>
  <si>
    <t>4.16</t>
  </si>
  <si>
    <t>4.17</t>
  </si>
  <si>
    <t>4.18</t>
  </si>
  <si>
    <t>4.19</t>
  </si>
  <si>
    <t>MONTERSKA DELA - Meteorna kanalizacija</t>
  </si>
  <si>
    <r>
      <t>Dobava in montaža MAPIKAN loka 45</t>
    </r>
    <r>
      <rPr>
        <vertAlign val="superscript"/>
        <sz val="10"/>
        <rFont val="Arial"/>
        <family val="2"/>
        <charset val="238"/>
      </rPr>
      <t xml:space="preserve">o </t>
    </r>
    <r>
      <rPr>
        <sz val="10"/>
        <rFont val="Arial"/>
        <family val="2"/>
        <charset val="238"/>
      </rPr>
      <t>OD 630  mm SN8 vključno s spojnimi elementi ter priključitvijo na cevi (iztok iz lovilca mineralnih olj).</t>
    </r>
  </si>
  <si>
    <r>
      <t>Dobava in montaža MAPIKAN odcepov 90</t>
    </r>
    <r>
      <rPr>
        <vertAlign val="superscript"/>
        <sz val="10"/>
        <rFont val="Arial"/>
        <family val="2"/>
        <charset val="238"/>
      </rPr>
      <t xml:space="preserve">o </t>
    </r>
    <r>
      <rPr>
        <sz val="10"/>
        <rFont val="Arial"/>
        <family val="2"/>
        <charset val="238"/>
      </rPr>
      <t>DN 500/160  mm SN8 vključno s spojnimi elementi ter priključitvijo na cevi (slepi priklop požiralniške povezave).</t>
    </r>
  </si>
  <si>
    <r>
      <t>Dobava in montaža MAPIKAN odcepov 90</t>
    </r>
    <r>
      <rPr>
        <vertAlign val="superscript"/>
        <sz val="10"/>
        <rFont val="Arial"/>
        <family val="2"/>
        <charset val="238"/>
      </rPr>
      <t xml:space="preserve">o </t>
    </r>
    <r>
      <rPr>
        <sz val="10"/>
        <rFont val="Arial"/>
        <family val="2"/>
        <charset val="238"/>
      </rPr>
      <t>DN 400/160  mm SN8 vključno s spojnimi elementi ter priključitvijo na cevi (slepi priklop požiralniške povezave).</t>
    </r>
  </si>
  <si>
    <r>
      <t>Dobava in montaža MAPIKAN odcepov 90</t>
    </r>
    <r>
      <rPr>
        <vertAlign val="superscript"/>
        <sz val="10"/>
        <rFont val="Arial"/>
        <family val="2"/>
        <charset val="238"/>
      </rPr>
      <t xml:space="preserve">o </t>
    </r>
    <r>
      <rPr>
        <sz val="10"/>
        <rFont val="Arial"/>
        <family val="2"/>
        <charset val="238"/>
      </rPr>
      <t>DN 315/160  mm SN8 vključno s spojnimi elementi ter priključitvijo na cevi (slepi priklop požiralniške povezave).</t>
    </r>
  </si>
  <si>
    <r>
      <t>Dobava in montaža MAPIKAN odcepov 90</t>
    </r>
    <r>
      <rPr>
        <vertAlign val="superscript"/>
        <sz val="10"/>
        <rFont val="Arial"/>
        <family val="2"/>
        <charset val="238"/>
      </rPr>
      <t xml:space="preserve">o </t>
    </r>
    <r>
      <rPr>
        <sz val="10"/>
        <rFont val="Arial"/>
        <family val="2"/>
        <charset val="238"/>
      </rPr>
      <t>DN 250/160  mm SN8 vključno s spojnimi elementi ter priključitvijo na cevi (slepi priklop požiralniške povezave).</t>
    </r>
  </si>
  <si>
    <r>
      <t>Dobava in montaža gladkih polietilenskih lokov 90</t>
    </r>
    <r>
      <rPr>
        <vertAlign val="superscript"/>
        <sz val="10"/>
        <rFont val="Arial"/>
        <family val="2"/>
        <charset val="238"/>
      </rPr>
      <t xml:space="preserve">o </t>
    </r>
    <r>
      <rPr>
        <sz val="10"/>
        <rFont val="Arial"/>
        <family val="2"/>
        <charset val="238"/>
      </rPr>
      <t>d1 60  mm SN8 vključno s spojnimi elementi ter priključitvijo na cevi (slepi priklop požiralniške povezave - prehod v vertikalo).</t>
    </r>
  </si>
  <si>
    <t>Dobava in montaža kompenzacijskih kosov diferenčnih posedkov OD 400 mm  SN8 na iztoku iz umirejavlnih jaškov sistema PLUVIA.</t>
  </si>
  <si>
    <t>Dobava in montaža kompenzacijskih kosov diferenčnih posedkov OD 630 mm  SN8 na vtoku in iztoku iz lovilca minerlanih olj.</t>
  </si>
  <si>
    <t>1.</t>
  </si>
  <si>
    <t>2.</t>
  </si>
  <si>
    <t>3.</t>
  </si>
  <si>
    <t>4.</t>
  </si>
  <si>
    <t>5.</t>
  </si>
  <si>
    <t>6.</t>
  </si>
  <si>
    <t>7.</t>
  </si>
  <si>
    <t>8.</t>
  </si>
  <si>
    <t>MONTAŽNA DELA</t>
  </si>
  <si>
    <t>cena/enoto</t>
  </si>
  <si>
    <t>9.</t>
  </si>
  <si>
    <t>10.</t>
  </si>
  <si>
    <t>PREDDELA SKUPAJ:</t>
  </si>
  <si>
    <t>11.</t>
  </si>
  <si>
    <t>12.</t>
  </si>
  <si>
    <t>13.</t>
  </si>
  <si>
    <t>14.</t>
  </si>
  <si>
    <t>15.</t>
  </si>
  <si>
    <t>16.</t>
  </si>
  <si>
    <t>17.</t>
  </si>
  <si>
    <t>21.</t>
  </si>
  <si>
    <t>Izdelava geodetskega načrta izvedenega stanja z elaboratom KKN za vnos v kataster komunalnih naprav po zahtevah upravljalca</t>
  </si>
  <si>
    <t>ZAKLJUČNA DELA SKUPAJ:</t>
  </si>
  <si>
    <t>kpl</t>
  </si>
  <si>
    <t>m'</t>
  </si>
  <si>
    <t>DN25</t>
  </si>
  <si>
    <t>MONTAŽNA DELA SKUPAJ:</t>
  </si>
  <si>
    <t>Čiščenje in pobrizg obstoječega asfalta z bitumensko emulzijo porabe 0.5 kg/m2, komplet z vsemi pomožnimi deli, prenosi in prevozi.</t>
  </si>
  <si>
    <r>
      <t>m</t>
    </r>
    <r>
      <rPr>
        <vertAlign val="superscript"/>
        <sz val="11"/>
        <color indexed="8"/>
        <rFont val="Arial"/>
        <family val="2"/>
        <charset val="238"/>
      </rPr>
      <t>2</t>
    </r>
  </si>
  <si>
    <t>Čiščenje in pobrizg asfalta (obstoječi in prva vgradnja) z bitumensko emulzijo porabe 0.5 kg/m2, komplet z vsemi pomožnimi deli, prenosi in prevozi. (izdelava po fazi posedanja)</t>
  </si>
  <si>
    <t>Črpanje vode iz gradbene jame med izkopom in montažo (Obračun po dejansko porabljenem času).</t>
  </si>
  <si>
    <t>pavšal</t>
  </si>
  <si>
    <r>
      <t>m</t>
    </r>
    <r>
      <rPr>
        <vertAlign val="superscript"/>
        <sz val="10"/>
        <color theme="1"/>
        <rFont val="Arial"/>
        <family val="2"/>
        <charset val="238"/>
      </rPr>
      <t>3</t>
    </r>
  </si>
  <si>
    <t>25.</t>
  </si>
  <si>
    <t>Zakoličba trase vročevoda z niveliranjem</t>
  </si>
  <si>
    <t>Priprava in organizacija gradbišča v skladu z Uredbo, Zavarovanje prometa med gradnjo z ureditvijo prometnega režima v času gradnje (obvestilo, zavarovanje gradbene jame in gradbišča, postavitev prometne signalizacije, postavitev zaščitne ograje, premostitvenih objektov za prešce in ostali promet). Po končanih delih odstraniti prometno signalizacijo in vzpostaviti prometni režim v prvotno stanje.</t>
  </si>
  <si>
    <r>
      <t>Dobava in vgradnja drobljenca 0-8 mm za posteljico in obsip cevovoda, do višine 10 cm nad temenom cevi, s planiranjem in strojnim utrjevanjem do E</t>
    </r>
    <r>
      <rPr>
        <vertAlign val="subscript"/>
        <sz val="10"/>
        <color theme="1"/>
        <rFont val="Arial"/>
        <family val="2"/>
        <charset val="238"/>
      </rPr>
      <t>U</t>
    </r>
    <r>
      <rPr>
        <sz val="10"/>
        <color theme="1"/>
        <rFont val="Arial"/>
        <family val="2"/>
        <charset val="238"/>
      </rPr>
      <t>&gt;23 MN/m2. Natančnost izdelave posteljice je +/- 1 cm.</t>
    </r>
  </si>
  <si>
    <t>Dobava in vgrajevanje vezane obrambnozaporne plasti bituminiziranega betona (BB 8) iz zmesi zrn iz silikatnih kamnin in cestogradbenega bitumna v debelini 3 cm - AC 8 surf B50/70 A3, komplet z vsemi pomožnimi deli, prenosi in prevozi. (izdelava po fazi posedanja)</t>
  </si>
  <si>
    <t>Vgradnja in dobava peščenih vreč iz PP dim. 40x60, cca 15 kg za podlaganje cevovodov v gradbenih jarkih.</t>
  </si>
  <si>
    <t>DN20</t>
  </si>
  <si>
    <t xml:space="preserve">Dobava in montaža navojnega krogličnega ventila za ogrevalne sisteme  PN16; tmax=150°C, skupaj z vsem potrebnim montažnim ter tesnilnim materialom, </t>
  </si>
  <si>
    <t>Dobava in montaža: predizolirano koleno 90°, skupaj s spojnim materialom.</t>
  </si>
  <si>
    <t>Dobava in montaža: zaključna kapa za predizolirane cevovode skupaj s tesnilnim materialom.</t>
  </si>
  <si>
    <t>Dobava in montaža elastičnih blazin izdelanih iz polietilena debeline 40 mm za oblaganje predizoliranih vkopanih cevovodov za absorbcijo temperaturnih raztezkov skupaj s pritrdilnim trakom iz steklenih vlaken.</t>
  </si>
  <si>
    <t xml:space="preserve">Planiranje dna gradbenega jarka s točnostjo +/-3cm s komprimiranjem do Eu=40N/mm2                </t>
  </si>
  <si>
    <t xml:space="preserve">Dobava in vgradnja tamponskega drobljenca iz kamnine 0/32mm za izdelavo nevezane nosilne plasti povoznih površin skupaj z utrjevanjem do zgoščenosti &gt;=98 % MMP. 
</t>
  </si>
  <si>
    <t>Dobava in montaža: labirintno zidno tesnilo za vodotesen stik pri prehodu predizolirane cevi skozi zid, izdelano iz profilirane neoprenske gume L=50mm.</t>
  </si>
  <si>
    <t xml:space="preserve">POPISA KOLIČIN MATERIALA IN OPREME </t>
  </si>
  <si>
    <t>Objekt:</t>
  </si>
  <si>
    <t>A.</t>
  </si>
  <si>
    <t xml:space="preserve">I. </t>
  </si>
  <si>
    <t>GRADBENA DELA</t>
  </si>
  <si>
    <t>1. PREDDELA</t>
  </si>
  <si>
    <t>2. ZEMELJSKA DELA</t>
  </si>
  <si>
    <t>4. ZAKLJUČNA DELA</t>
  </si>
  <si>
    <t>GRADBENA DELA SKUPAJ</t>
  </si>
  <si>
    <t xml:space="preserve">II. </t>
  </si>
  <si>
    <t>III.</t>
  </si>
  <si>
    <t xml:space="preserve">OSTALA DELA </t>
  </si>
  <si>
    <t>B.</t>
  </si>
  <si>
    <t>VI.</t>
  </si>
  <si>
    <t>V.</t>
  </si>
  <si>
    <t>A+B</t>
  </si>
  <si>
    <t>S K U P A J (A + B):</t>
  </si>
  <si>
    <t>VROČEVOD PO ERJAVČEVI - PRIKLJUČEK ZA SREDNJO EKONOMSKO IN TRGOVSKO ŠOLO V NOVI GORICI</t>
  </si>
  <si>
    <t>VROČEVOD PO ERJAVČEVI</t>
  </si>
  <si>
    <t>PRIKLJUČEK ZA SREDNJO EKONOMSKO IN TRGOVSKO ŠOLO</t>
  </si>
  <si>
    <t>VROČEVOD PO ERJAVČEVI + PRIKLJUČEK ZA SREDNJO ŠOLO</t>
  </si>
  <si>
    <t>cena brez DVD</t>
  </si>
  <si>
    <t>cena z DVD</t>
  </si>
  <si>
    <t>3. GRADBENO OBRTNIŠKA DELA</t>
  </si>
  <si>
    <t>I.</t>
  </si>
  <si>
    <t>Naprava in postavitev gradbenih profilov</t>
  </si>
  <si>
    <t xml:space="preserve">2. ZEMELJSKA DELA </t>
  </si>
  <si>
    <t>Izdelava varnostnega načrta in koordinacija varstva pri delu.</t>
  </si>
  <si>
    <t>Nakladanje in odvoz viška materiala od izkopa na krejevno deponijo oddaljeno do 10km, komplet z vsemi prevozi in prenosi ter ravnanjem materiala na deponiji.</t>
  </si>
  <si>
    <t>Strojni izkop jarkov širine do 2,3 m, globine do 2,3 m, v terenu IV. Ktg z razpiranjem, naklon brežin 75° komplet z odlaganjem materiala za ponovno vgradnjo 1,0 m od roba izkopa oziroma na gradbiščni deponiji, skupaj z vsemi prevozi in prenosi.</t>
  </si>
  <si>
    <t>Strojni izkop jarkov za revizijske jaške, v terenu IV. Ktg površine do 6,5x5m, globine do 3 m z razpiranjem, naklon brežin 75° komplet z odlaganjem materiala za ponovno vgradnjo 1,0 m od roba izkopa oziroma na gradbiščni deponiji, skupaj z vsemi prevozi in prenosi.</t>
  </si>
  <si>
    <t>Ročni izkop zemljine  IV. ktg. na mestih križanjih z obstoječo komunalno infrastrukturo komplet z odlaganjem materiala za ponovno vgradnjo 1,0 m od roba izkopa oziroma na gradbiščni deponiji, skupaj z vsemi prevozi in prenosi.</t>
  </si>
  <si>
    <t>Dobava in vgrajevanje prve nosilne plasti bituminiziranega drobljenca zrnavosti 0/22 ali 0/32 mm v debelini 9 cm -  AC 22 base B50/70 A3 komplet z vsemi pomožnimi deli, prenosi in prevozi. (vgradnja za fazo posedanja)</t>
  </si>
  <si>
    <t>Vgradnja cestnih robnikov za povrnitev v prvotno stanje skupaj z prenosi in prevozi iz začasne deponije, pripravo in izravnavo podlage z natančnostjo +-1cm, izdelavo in vgradnjo podložnega betona C16/20 debeline do 15cm ter vsemi pomožnimi deli in materialom.</t>
  </si>
  <si>
    <t>ZEMELJSKA DELA SKUPAJ:</t>
  </si>
  <si>
    <t>Izdelava betonske stabilizacije dna jarka vročevoda pri križanju s kanalizacijo izdelane iz betona C15/20, debeline 20cm in površine dimenzije 2,5 x 1,4 m  komplet z opažanjem, dobavo in vgrajevanjo betona.</t>
  </si>
  <si>
    <t>dim. 1200x600mm</t>
  </si>
  <si>
    <t>GRADBENO OBRTNIŠKA DELA SKUPAJ:</t>
  </si>
  <si>
    <t>BxLxH= 30x110x60 cm</t>
  </si>
  <si>
    <t>BxLxH= 30x110x80 cm</t>
  </si>
  <si>
    <t>Izdelava podstavkov za montažo cevnih podpor v revizijskih jaških skupaj z opažanjem, vgradnjo betona C25/30 ter vsemi prenosi in prevozi ter pomožnimi deli in materialom.</t>
  </si>
  <si>
    <t xml:space="preserve">Opomba: </t>
  </si>
  <si>
    <t>V popisu je potrebno upoštevati dobavo in montažo navedene opreme in materiala ter smiselno ponuditi celoto, ki je potrebna za funkcionalno delovanje objekta. Punudnik mora ponuditi gradbene proizvode, ki daje enake ali boljše tehnične karakteristike od zgoraj navedenih, podkrepljeno izjavami o skladnosti oziroma pripadajočo tehnično dokumentacijo.</t>
  </si>
  <si>
    <t>Čiščenje terena in odvodz materiala na deponijo do 10 km.</t>
  </si>
  <si>
    <t xml:space="preserve">Obveščanje pristojnih soglasodajalcev obstoječih vodov GJI, ki so dali soglasje na PGD skupaj z njihovim nadzorom gradnje obračunanim po dejaskih porabljenih urah (cca 8 režijskih ur po soglasodajlacu). </t>
  </si>
  <si>
    <t>GRADBEN DELA SKUPAJ:</t>
  </si>
  <si>
    <t>II.</t>
  </si>
  <si>
    <t>Dobava in montaža: predizolirana cev za vročevodno instalacijo do 146°C po EN 253 iz  jeklene brezšivne cevi po EN 10216-2, z izolacijo iz poliuretanske pene brez vsebnosti freona toplotne prevodnosti 0,167W/mK (serija 3) in polietilenskega plašča minimalne gostote 944kg/m3, z vgrajenima žicama za kontrolo vlažnosti in lokacijo napake na cevovodu, komplet s spojnim, varilnim, tesnilnim in drobnim montažnim materialom.</t>
  </si>
  <si>
    <t xml:space="preserve">dim. fi130 mm za cevi fi 110 mm </t>
  </si>
  <si>
    <t>Zapora in praznjenje obstoječega vročevoda na mestu priklopa.</t>
  </si>
  <si>
    <t>Dobava in montaža: predizolirani spoj po EN 10253-1/2 (varjeni spoj cevi, zalivanje s poliuretansko peno in zaščita z hidroizolacijskim ovojem in dodatnotermoskrčnomanšeto). Komplet s predpripravo cevovoda za varjenje  ter kontrolo zvarov po EN 448 z rentgeniziranjem 10% zvarov) s strani pooblaščene organizacije komplet z izdelavo poročila.</t>
  </si>
  <si>
    <t>vzdolžno narezana blazina širine 0,8 m, debeline 40mm</t>
  </si>
  <si>
    <t>Dobava in montaža plašča iz alum. pločevine debeline 1mm za izvedbo toplotne izolacije vročevoda vodenega v revizijskih jaških. Izolacija se izvede z zalivanjem medprostora s polivretansko peno.</t>
  </si>
  <si>
    <t>cev DN200</t>
  </si>
  <si>
    <t>cev DN150</t>
  </si>
  <si>
    <t xml:space="preserve">Dobava in montaža jeklene, brezšivne cevi izdelane po DIN 2448 ISZ EN1¸0216 iz materiala St37 in pripadajočih fazonskih kosov, očiščenih do svetlega, razmaščenih, antikorozijsko zaščitenih. Komplet s predpripravo cevovoda za varjenje  ter kontrolo zvarov po EN 448 z rentgeniziranjem 10% zvarov) s strani pooblaščene organizacije komplet z izdelavo poročila.
</t>
  </si>
  <si>
    <t>cev DN25</t>
  </si>
  <si>
    <t>cev DN20</t>
  </si>
  <si>
    <t>cev DN15</t>
  </si>
  <si>
    <t>90° koleno DN150</t>
  </si>
  <si>
    <t>T-kos DN200/DN150</t>
  </si>
  <si>
    <t>DN200</t>
  </si>
  <si>
    <t>DN150</t>
  </si>
  <si>
    <t xml:space="preserve">Dobava in montaža jeklenih grlatih varilnih prirobnic PN16 po DIN 2633 komplet z varilnim in vijačnim, montažnim materialom iz nervajnega jekla AISI 316.
</t>
  </si>
  <si>
    <t>klp</t>
  </si>
  <si>
    <t>Dobava in montaža prirobničnega krogličnega ventila za vročevodne sisteme PN16; tmax=150°C, skupaj z ročnim polžnim gonilom ter vijačnim, montažnim materialom iz nervajnega jekla AISI 316.</t>
  </si>
  <si>
    <t>Ustreza proizvod / Polix  / tip: KPN PN16 DP PX PX  z ročnim gonilom</t>
  </si>
  <si>
    <t>Označevalni trak za podzemno vodene vročevode iz napisom napisom VROČEVOD.</t>
  </si>
  <si>
    <t>18.</t>
  </si>
  <si>
    <t>19.</t>
  </si>
  <si>
    <t>Ø110  L=2m</t>
  </si>
  <si>
    <t>20.</t>
  </si>
  <si>
    <t xml:space="preserve">Dobava in montaža PVC-UK gladke cevi SN4 SDR7,4 za izdelavo križanj vročevoda z vodi GJI komplet z izdelavo glinenega nabitja za zatesnitev koncev cevi. </t>
  </si>
  <si>
    <t>Ø150  L=3m</t>
  </si>
  <si>
    <t>Ø200  L=3m</t>
  </si>
  <si>
    <t>Ø300  L=3m</t>
  </si>
  <si>
    <t>Pripravljalna dela, zaključna dela, montaža napisnih ploščic za opremo in cevovode, čiščenje in pleskanje vidnih delov cevi ter konzol, izvedba poizkusnega obratovanjem ter izdelava zapisnikov.</t>
  </si>
  <si>
    <t>22.</t>
  </si>
  <si>
    <t>Dobava in montaža PE-HD rebrastih zaščitnih cevi za TK vode skupaj s spojkami in fazonskimi kosi.</t>
  </si>
  <si>
    <t>Dobava in montaža PE-HD rebraste kanalizacijske cevi SN8 za temp. od -40°C do +80°C skupaj s spojkami in fazonskimi kosi.</t>
  </si>
  <si>
    <t>Izdelava navezave PE-HD rebraste kanalizacijske cevi na obstoječi kanalizacijski jašek skupaj z izdelavo cevnega sifona ter izdelavo in zatesnitvijo preboja.</t>
  </si>
  <si>
    <t>Izdelava zavarovanja obstoječih podzemnih TK in EL vodnikov v dolžini do 3 m pri izkopih gradbenega jarka v območju križanja z novim vročevodom komplet z vsem potrebnim materialom (deske 20/3 cm dolžine do 6 m, deska 14/5 cm dolžine do 3 m, tram 14/16 cm dolžine do 4 m skupaj z žeblji)</t>
  </si>
  <si>
    <t>23.</t>
  </si>
  <si>
    <t>24.</t>
  </si>
  <si>
    <t>26.</t>
  </si>
  <si>
    <t xml:space="preserve">Izdelava tehnične dokumentacije s predajo vseh izjav o lastnostih, atestov vgrajenih gradbenih proizvodov, instalacij, naprav in opreme ter zapisnikov meritev. </t>
  </si>
  <si>
    <t xml:space="preserve">OSTALA DELA  </t>
  </si>
  <si>
    <t>IV.</t>
  </si>
  <si>
    <t xml:space="preserve">Zakoličba obstoječih vodov GJI pri križanja in približevanja  z novim vročevodom (evidentirano 28). </t>
  </si>
  <si>
    <t xml:space="preserve">Zakoličba obstoječih vodov GJI pri križanja in približevanja  z novim vročevodom (evidentirano 16). </t>
  </si>
  <si>
    <t>Vgradnja tlakovcev za povrnitev pločnika v prvotno stanje skupaj s prenosi in prevozi iz začasne deponije ter komplet z: dobavo, razgrinjajem, planiranjemin in utrjevanjem kamitega agregata 0-63 mm debeline 20 cm z natančnostjo +-2 cm, vgradnjo podložnega betona C12/15 komplet z vsemi pomožnimi deli in materialom.</t>
  </si>
  <si>
    <t>Strojni izkop jarkov širine do 2,1 m, globine do 1,9 m, v terenu IV. Ktg z razpiranjem, naklon brežin 75° komplet z odlaganjem materiala za ponovno vgradnjo 1,0 m od roba izkopa oziroma na gradbiščni deponiji, skupaj z vsemi prevozi in prenosi.</t>
  </si>
  <si>
    <t>Strojni izkop jarkov "široki izkop" v obbmočju spojev vročevoda spojih širine do 2,7 m, globine do 2,1 m, v terenu IV. Ktg z razpiranjem, naklon brežin 75° komplet z odlaganjem materiala za ponovno vgradnjo 1,0 m od roba izkopa oziroma na gradbiščni deponiji, skupaj z vsemi prevozi in prenosi.</t>
  </si>
  <si>
    <t>Izvedba priklopa na obstoječi vročevod 2x DN150 v revizijskem jašku skupaj z demontažo protiprirobnice ter zamenjavo tesnila in drobnega montažnega materiala.</t>
  </si>
  <si>
    <t>Izvedba priklopa na obstoječi vročevod 2x DN200 v revizijskem jašku skupaj z demontažo protiprirobnice ter zamenjavo tesnila in drobnega montažnega materiala.</t>
  </si>
  <si>
    <t xml:space="preserve">Dobava in montaža tipskih antikorozijsko zaščitenih, jeklenih, cevnih, objemnih toplotno izoliranih podpor za podpiranje vročevodov skupaj s steblom in jekleno sidrno ploščo za privijačenje na AB konstrukcijo komplet z drobnim montažnim materialom.  (navadna fiksna podpora) </t>
  </si>
  <si>
    <t>dim. 1050x500mm</t>
  </si>
  <si>
    <t>vzdolžno narezana blazina širine 0,7 m, debeline 40mm</t>
  </si>
  <si>
    <t>Strojni izkop jarkov "široki izkop" v obbmočju spojev vročevoda širine do 2,8 m, globine do 2,5 m, v terenu IV. Ktg z razpiranjem, naklon brežin 75° komplet z odlaganjem materiala za ponovno vgradnjo 1,0 m od roba izkopa oziroma na gradbiščni deponiji, skupaj z vsemi prevozi in prenosi.</t>
  </si>
  <si>
    <t>Priprava podlage za asfaltiranje skupaj z rezkanjem poškodovanjega obstoječega asfalta, planiranje in valjanje planuma s točnostjo +/-2 cm ter komplet z odstranitvijo in odvozom odvečnega materiala na deponijo v oddaljenosti10 km.</t>
  </si>
  <si>
    <t>Dobava in vgrajevanje vezane obrambnozaporne plasti bituminiziranega betona (BB 8) iz zmesi zrn iz silikatnih kamnin in cestogradbenega bitumna v debelini 4 cm - AC 8 surf B50/70 A3, komplet z vsemi pomožnimi deli, prenosi in prevozi. (izdelava po fazi posedanja)</t>
  </si>
  <si>
    <t>Izdelava betonske stabilizacije dna jarka vročevoda pri križanju s kanalizacijo izdelane iz betona C15/20, debeline 20cm in površine 2,5 x 1,4 m  komplet z opažanjem, dobavo in vgrajevanjo betona.</t>
  </si>
  <si>
    <t xml:space="preserve">Izdevava preboja skozi steno AB jaška debeline do 0,25m, komplet z odvozom viška materiala na gradbiščno deponijo. </t>
  </si>
  <si>
    <t>Ponovna vgradnja med gradnjo demontiranih: mejnih kamnov (po izmerah geodeta), prometnih znakov, talne prometne signalizacije ipd</t>
  </si>
  <si>
    <t>Dobava in montaža: labirintno zidno tesnilo za vodotesen stik pri prehodu predizolirane cevi skozi stene, izdelano iz profilirane neoprenske gume L=50mm.</t>
  </si>
  <si>
    <t>Dobava in montaža: zaključnih doz senzorskih žic za kontrolo vlage vključno z nosilcem za montažo na zaključno kapo predizolirane cevi ter drobnim montažnim materialom</t>
  </si>
  <si>
    <t xml:space="preserve">Dobava in montaža jeklenih slepih prirobnic PN16 po DIN 2527 komplet z varilnim in vijačnim montažnim materialom iz nervajnega jekla AISI 316.
</t>
  </si>
  <si>
    <t xml:space="preserve">Dobava in montaža navojnega krogličnega ventila za ogrevalne sisteme  PN16; tmax=150°C, skupaj z montažnim ter tesnilnim materialom, </t>
  </si>
  <si>
    <t>Dobava in montaža: inox potopnih tulk PN16, navojnih dolžine 150 mm za montažo v cevni nastavek DN15/R1/2" za montažo temperaturih tipal fi 8mm- R1/2" komplet s čepom R1/2" in tesnilnim materialom..</t>
  </si>
  <si>
    <t xml:space="preserve">Zavarovanje križanja gradbenega jarka z obstoječo cestno meteorno rešetko dolžine 3,5 m v fazi izvajanja izkopov pod rešetko skupaj z leseno podporno konstrukcijo višine do 1,8 m. </t>
  </si>
  <si>
    <t>Izpiranje, odzračevanje ter tlačni preizkus cevovoda z vodo tlaka 12 bar (vročevod) z izdelavo zapisnika.</t>
  </si>
  <si>
    <r>
      <t>m</t>
    </r>
    <r>
      <rPr>
        <vertAlign val="superscript"/>
        <sz val="10"/>
        <rFont val="Arial"/>
        <family val="2"/>
        <charset val="238"/>
      </rPr>
      <t>3</t>
    </r>
  </si>
  <si>
    <r>
      <t>Dobava in vgradnja drobljenca 0-8 mm za posteljico in obsip cevovoda, do višine 10 cm nad temenom cevi, s planiranjem in strojnim utrjevanjem do E</t>
    </r>
    <r>
      <rPr>
        <vertAlign val="subscript"/>
        <sz val="10"/>
        <rFont val="Arial"/>
        <family val="2"/>
        <charset val="238"/>
      </rPr>
      <t>U</t>
    </r>
    <r>
      <rPr>
        <sz val="10"/>
        <rFont val="Arial"/>
        <family val="2"/>
        <charset val="238"/>
      </rPr>
      <t>&gt;23 MN/m2. Natančnost izdelave posteljice je +/- 1 cm.</t>
    </r>
  </si>
  <si>
    <r>
      <t>Dobava in zasip jarka in revizijskih jaškov z drobljencem iz kamnine 0/63mm ter komprimiranje v plasteh po 20 cm do zgoščenosti 95 % po standardnem Prokterjevem postopku oziroma do EV</t>
    </r>
    <r>
      <rPr>
        <vertAlign val="subscript"/>
        <sz val="10"/>
        <rFont val="Arial"/>
        <family val="2"/>
        <charset val="238"/>
      </rPr>
      <t>2</t>
    </r>
    <r>
      <rPr>
        <sz val="10"/>
        <rFont val="Arial"/>
        <family val="2"/>
        <charset val="238"/>
      </rPr>
      <t>&gt;60 MN/m2.</t>
    </r>
  </si>
  <si>
    <t>Rezkanje asfaltnega skupne debeline do 18 cm komplet z vsemi prenosi, prevozi in pomožnimi deli ter odvozom odpadnega materiala na  deponijo oddaljeno do 10 km s plačilom takse za odlaganje odpadkov.</t>
  </si>
  <si>
    <t>Izdelava geomehanskih meritev terena skupaj z izdelavo elaborata s strani pooblaščene organizacije.</t>
  </si>
  <si>
    <t>Izdelava geomehanskih meritev nosilnosti terena skupaj z izdelavo elaborata s strani pooblaščene organizacije.</t>
  </si>
  <si>
    <r>
      <t>Dobava in zasip jarka in revizijskih jaškov z materialom od izkopa 0/63mm ter komprimiranje v plasteh po 20 cm do zgoščenosti 95 % po standardnem Prokterjevem postopku oziroma do EV</t>
    </r>
    <r>
      <rPr>
        <vertAlign val="subscript"/>
        <sz val="10"/>
        <rFont val="Arial"/>
        <family val="2"/>
        <charset val="238"/>
      </rPr>
      <t>2</t>
    </r>
    <r>
      <rPr>
        <sz val="10"/>
        <rFont val="Arial"/>
        <family val="2"/>
        <charset val="238"/>
      </rPr>
      <t>&gt;60 MN/m2.</t>
    </r>
  </si>
  <si>
    <t>Obojestransko frezanje obrambnozapornega plasti obstoječega asfalta debeline do 4 cm v širini 4,5 m (celotni vozni pas za stik z novim asfaltom, skupaj z izravnavo celotne predhodno položene nosilne plasti (vgrajeno v fazi posedanja) komplet z nalaganjem in odvozom odvečnega materiala na krajevno deponijo do 10 km ter z vsemi pomožnimi deli, prenosi in prevozi. (izdelava po fazi posedanja)</t>
  </si>
  <si>
    <r>
      <t xml:space="preserve">DN200/PE </t>
    </r>
    <r>
      <rPr>
        <sz val="10"/>
        <rFont val="Symbol"/>
        <family val="1"/>
        <charset val="2"/>
      </rPr>
      <t>f355</t>
    </r>
    <r>
      <rPr>
        <sz val="10"/>
        <rFont val="Arial"/>
        <family val="2"/>
        <charset val="238"/>
      </rPr>
      <t xml:space="preserve"> dolžine  L=12m</t>
    </r>
  </si>
  <si>
    <t>DN200/PEf355</t>
  </si>
  <si>
    <t>za cevovod DN200/PEf355</t>
  </si>
  <si>
    <t xml:space="preserve">dim. 1200x600mm za cevi 2x fi 355 mm </t>
  </si>
  <si>
    <t>Dobava in vgradnja tamponskega drobljenca iz kamnine 0/63mm za izdelavo kamnite grede debeline do 35 cm (protizmrzovalni sloj) skupaj z utrjevanjem do zgoščenosti &gt;=98 % MMP.</t>
  </si>
  <si>
    <t>Dobava in vgradnja tamponskega drobljenca iz kamnine 0/63mm za izdelavo kamnite grede debeline do 35 cm (protizmrzovalni sloj)  skupaj z utrjevanjem do zgoščenosti &gt;=98 % MMP.</t>
  </si>
  <si>
    <t>Notranje dimenzije jaškov LxBxH= 280x245x160cm.</t>
  </si>
  <si>
    <t>Notranje dimenzije jaškov LxBxH= 380x220x170cm.</t>
  </si>
  <si>
    <r>
      <t xml:space="preserve">DN200/PE </t>
    </r>
    <r>
      <rPr>
        <sz val="10"/>
        <rFont val="Symbol"/>
        <family val="1"/>
        <charset val="2"/>
      </rPr>
      <t>f355</t>
    </r>
    <r>
      <rPr>
        <sz val="10"/>
        <rFont val="Arial"/>
        <family val="2"/>
        <charset val="238"/>
      </rPr>
      <t xml:space="preserve"> dolžine  L=6m</t>
    </r>
  </si>
  <si>
    <r>
      <t>DN200/PE</t>
    </r>
    <r>
      <rPr>
        <sz val="10"/>
        <color theme="1"/>
        <rFont val="Symbol"/>
        <family val="1"/>
        <charset val="2"/>
      </rPr>
      <t>f</t>
    </r>
    <r>
      <rPr>
        <sz val="10"/>
        <color theme="1"/>
        <rFont val="Arial"/>
        <family val="2"/>
        <charset val="238"/>
      </rPr>
      <t xml:space="preserve">355   kratko L=65 cm </t>
    </r>
  </si>
  <si>
    <r>
      <t>DN200/PE</t>
    </r>
    <r>
      <rPr>
        <sz val="10"/>
        <color theme="1"/>
        <rFont val="Symbol"/>
        <family val="1"/>
        <charset val="2"/>
      </rPr>
      <t>f</t>
    </r>
    <r>
      <rPr>
        <sz val="10"/>
        <color theme="1"/>
        <rFont val="Arial"/>
        <family val="2"/>
        <charset val="238"/>
      </rPr>
      <t xml:space="preserve">355   dolgo L=100 cm </t>
    </r>
  </si>
  <si>
    <r>
      <t xml:space="preserve">DN200/PE </t>
    </r>
    <r>
      <rPr>
        <sz val="10"/>
        <rFont val="Symbol"/>
        <family val="1"/>
        <charset val="2"/>
      </rPr>
      <t>f</t>
    </r>
    <r>
      <rPr>
        <sz val="10"/>
        <rFont val="Arial"/>
        <family val="2"/>
        <charset val="238"/>
      </rPr>
      <t>355</t>
    </r>
  </si>
  <si>
    <r>
      <t>DN200/PE</t>
    </r>
    <r>
      <rPr>
        <sz val="10"/>
        <rFont val="Symbol"/>
        <family val="1"/>
        <charset val="2"/>
      </rPr>
      <t>f</t>
    </r>
    <r>
      <rPr>
        <sz val="10"/>
        <rFont val="Arial"/>
        <family val="2"/>
        <charset val="238"/>
      </rPr>
      <t>355</t>
    </r>
  </si>
  <si>
    <r>
      <t xml:space="preserve">cev DN200 / alum plašč  </t>
    </r>
    <r>
      <rPr>
        <sz val="10"/>
        <color theme="1"/>
        <rFont val="Symbol"/>
        <family val="1"/>
        <charset val="2"/>
      </rPr>
      <t>f</t>
    </r>
    <r>
      <rPr>
        <sz val="10"/>
        <color theme="1"/>
        <rFont val="Arial"/>
        <family val="2"/>
        <charset val="238"/>
      </rPr>
      <t>355</t>
    </r>
  </si>
  <si>
    <r>
      <t>Dobava in zasip jarka z materialom od izkopa 0/63mm ter komprimiranje v plasteh po 20 cm do zgoščenosti 95 % po standardnem Prokterjevem postopku oziroma do EV</t>
    </r>
    <r>
      <rPr>
        <vertAlign val="subscript"/>
        <sz val="10"/>
        <color theme="1"/>
        <rFont val="Arial"/>
        <family val="2"/>
        <charset val="238"/>
      </rPr>
      <t>2</t>
    </r>
    <r>
      <rPr>
        <sz val="10"/>
        <color theme="1"/>
        <rFont val="Arial"/>
        <family val="2"/>
        <charset val="238"/>
      </rPr>
      <t>&gt;60 MN/m2.</t>
    </r>
  </si>
  <si>
    <r>
      <t>Dobava in zasip jarka z drobljencem iz kamnine 0/63mm ter komprimiranje v plasteh po 20 cm do zgoščenosti 95 % po standardnem Prokterjevem postopku oziroma do EV</t>
    </r>
    <r>
      <rPr>
        <vertAlign val="subscript"/>
        <sz val="10"/>
        <color theme="1"/>
        <rFont val="Arial"/>
        <family val="2"/>
        <charset val="238"/>
      </rPr>
      <t>2</t>
    </r>
    <r>
      <rPr>
        <sz val="10"/>
        <color theme="1"/>
        <rFont val="Arial"/>
        <family val="2"/>
        <charset val="238"/>
      </rPr>
      <t>&gt;60 MN/m2.</t>
    </r>
  </si>
  <si>
    <r>
      <t>DN150/PE</t>
    </r>
    <r>
      <rPr>
        <sz val="10"/>
        <color theme="1"/>
        <rFont val="Symbol"/>
        <family val="1"/>
        <charset val="2"/>
      </rPr>
      <t>f</t>
    </r>
    <r>
      <rPr>
        <sz val="10"/>
        <color theme="1"/>
        <rFont val="Arial"/>
        <family val="2"/>
        <charset val="238"/>
      </rPr>
      <t xml:space="preserve">280   kratko L=65 cm </t>
    </r>
  </si>
  <si>
    <r>
      <t>DN150/PE</t>
    </r>
    <r>
      <rPr>
        <sz val="10"/>
        <color theme="1"/>
        <rFont val="Symbol"/>
        <family val="1"/>
        <charset val="2"/>
      </rPr>
      <t>f</t>
    </r>
    <r>
      <rPr>
        <sz val="10"/>
        <color theme="1"/>
        <rFont val="Arial"/>
        <family val="2"/>
        <charset val="238"/>
      </rPr>
      <t xml:space="preserve">280   dolgo L=100 cm </t>
    </r>
  </si>
  <si>
    <r>
      <t>DN150/PE</t>
    </r>
    <r>
      <rPr>
        <sz val="10"/>
        <rFont val="Symbol"/>
        <family val="1"/>
        <charset val="2"/>
      </rPr>
      <t>f</t>
    </r>
    <r>
      <rPr>
        <sz val="10"/>
        <rFont val="Arial"/>
        <family val="2"/>
        <charset val="238"/>
      </rPr>
      <t>280</t>
    </r>
  </si>
  <si>
    <r>
      <t>za cevovod DN150/PE</t>
    </r>
    <r>
      <rPr>
        <sz val="10"/>
        <rFont val="Symbol"/>
        <family val="1"/>
        <charset val="2"/>
      </rPr>
      <t>f</t>
    </r>
    <r>
      <rPr>
        <sz val="10"/>
        <rFont val="Arial"/>
        <family val="2"/>
        <charset val="238"/>
      </rPr>
      <t>280</t>
    </r>
  </si>
  <si>
    <r>
      <t xml:space="preserve">cev DN150 / alum plašč  </t>
    </r>
    <r>
      <rPr>
        <sz val="10"/>
        <color theme="1"/>
        <rFont val="Symbol"/>
        <family val="1"/>
        <charset val="2"/>
      </rPr>
      <t>f</t>
    </r>
    <r>
      <rPr>
        <sz val="10"/>
        <color theme="1"/>
        <rFont val="Arial"/>
        <family val="2"/>
        <charset val="238"/>
      </rPr>
      <t>280</t>
    </r>
  </si>
  <si>
    <t>NEPREDVIDENA DELA 10% OD (I. + II. + III.)</t>
  </si>
  <si>
    <t>VII.</t>
  </si>
  <si>
    <t>VIII.</t>
  </si>
  <si>
    <t>S K U P A J  B (V. + VI. + VII. + VIII.)</t>
  </si>
  <si>
    <t>S K U P A J  A (I. + II. + III. + IV)</t>
  </si>
  <si>
    <t>I.+ V.</t>
  </si>
  <si>
    <t>II.+ VI.</t>
  </si>
  <si>
    <t>III.+ VII.</t>
  </si>
  <si>
    <t>IV.+ VIII.</t>
  </si>
  <si>
    <t>NEPREDVIDENA DELA</t>
  </si>
  <si>
    <t>Rušenje cestnih robnikov skupaj s skladiščenjem robnikov na začasni deponiji ter komplet z vsemi prenosi, prevozi in pomožnimi deli ter odvozom odpadnega materiala na  deponijo oddaljeno do 10 km s plačilom takse za odlaganje odpadkov.</t>
  </si>
  <si>
    <t>Rušenje obstoječega tlakovanega pločnika skupaj s skladiščenjem tlakovcev na začasni deponiji ter komplet z vsemi prenosi, prevozi in pomožnimi deli ter odvozom odpadnega materiala na  deponijo oddaljeno do 10 km s plačilom takse za odlaganje odpadkov.</t>
  </si>
  <si>
    <t xml:space="preserve">V popisu je pri izkopih upoštevana prostornina zemljine v raščenem stanju pri zasipih pa prostornina materiala v vgrajenem stanju (brez dodatka zradi povečanja volumna). V ponudbi je potrebno upoštevati dobavo in montažo navedene opreme in materiala ter smiselno ponuditi celoto, ki je potrebna za funkcionalno delovanje objekta. Punudnik mora ponuditi gradbene proizvode, ki daje enake ali boljše tehnične karakteristike od zgoraj navedenih, podkrepljeno izjavami o skladnosti oziroma pripadajočo tehnično dokumentacijo.
Vsi stroški odvoza odpadkov na deponijo skupajs takso bremenijo izvajalca.  
</t>
  </si>
  <si>
    <t>Zatesnitev prebojev cevi kozi stene AB jaškov debeline do 20 cm, komplet z vgradnjo zalivnega betona C30/37 z omočljivostjo do 3 cm izdelanega iz cementa s hidroekspanzijskim dodatkom.</t>
  </si>
  <si>
    <t xml:space="preserve">Izdelava vodotesnega AB revizijskega jaška (sistem bela kad, debelina AB sten 20 cm ) iz betona C30/37 PV2, komplet z vsemi pomožnimi deli (opaž, armaturo, betonom), z izdelavo podložnega betona C15/12 debeline 15 cm, poglobitvijo za črpanje dim 40x40x40 cm komplet s PVC rešetko 45x45cm, zatesnitvijo delovnih stikov AB sten in prebojev cevi s tesnilnim trakom iz betonita in kavčuka. Dobava in montaža pokrova iz nodularne litine 60x60cm s protihrupnim in vodotesnim vložkom, izvedba za privijačenje, nosilnosti 400 kN z napisom VROČEVOD komplet z AB vencem pokrova. Dobava in montaža vstopnih lestev iz nerjavečega jekla (INOX) dolžine do 180cm z izvlekom dolžine 80cm. </t>
  </si>
  <si>
    <t>ur</t>
  </si>
  <si>
    <t xml:space="preserve">V popisu je pri izkopih upoštevana prostornina zemljine v raščenem stanju pri zasipih pa prostornina materiala v vgrajenem stanju (brez dodatka zaradi povečanja volumna). V ponudbi je potrebno upoštevati dobavo in montažo navedene opreme in materiala ter smiselno ponuditi celoto, ki je potrebna za funkcionalno delovanje objekta. Punudnik mora ponuditi gradbene proizvode, ki daje enake ali boljše tehnične karakteristike od zgoraj navedenih, podkrepljeno izjavami o skladnosti oziroma pripadajočo tehnično dokumentacijo.
Vsi stroški odvoza odpadkov na deponijo skupajs takso bremenijo izvajalca.
</t>
  </si>
  <si>
    <t>Nakladanje in odvoz viška materiala od izkopa na krejevno deponijo oddaljeno do 10km, komplet z vsemi prevozi in prenosi ter ravnanjem materiala na deponiji skupaj s plačilom takse</t>
  </si>
  <si>
    <t>Priprava podlage za asfaltiranje skupaj z rezkanjem poškodovanjega obstoječega asfalta, planiranje in valjanje planuma s točnostjo +/-2 cm ter komplet z odstranitvijo in odvozom odvečnega materiala na deponijo v oddaljenosti10 km skupaj s plačilom takse.</t>
  </si>
  <si>
    <t>Obojestransko frezanje obrambnozapornega plasti obstoječega asfalta debeline do 4 cm v pasu 2 x 0,25 m za stik z novim asfaltom, skupaj z izravnavo celotne predhodno položene nosilne plasti (vgrajeno v fazi posedanja) komplet z nalaganjem in odvozom odvečnega materiala na krajevno deponijo do 10 km ter z vsemi pomožnimi deli, prenosi in prevozi. (izdelava po fazi posedanja) skupaj s plačilom takse.</t>
  </si>
  <si>
    <t>Zatesnitev prebojev cevi kozi stene AB jaškov debeline 20 cm, komplet z vgradnjo zalivnega betona C30/37 z omočljivostjo do 3 cm izdelanega iz cementa s hidroekspanzijskim dodatkom.</t>
  </si>
  <si>
    <t xml:space="preserve">Izdevava preboja skozi steno AB jaška debeline 20 cm, komplet z odvozom viška materiala na gradbiščno deponijo. </t>
  </si>
  <si>
    <r>
      <t xml:space="preserve">DN150/PE </t>
    </r>
    <r>
      <rPr>
        <sz val="10"/>
        <color theme="1"/>
        <rFont val="Symbol"/>
        <family val="1"/>
        <charset val="2"/>
      </rPr>
      <t>f</t>
    </r>
    <r>
      <rPr>
        <sz val="10"/>
        <color theme="1"/>
        <rFont val="Arial"/>
        <family val="2"/>
        <charset val="238"/>
      </rPr>
      <t>280 dolžine  L=12m</t>
    </r>
  </si>
  <si>
    <r>
      <t xml:space="preserve">DN150/PE </t>
    </r>
    <r>
      <rPr>
        <sz val="10"/>
        <color theme="1"/>
        <rFont val="Symbol"/>
        <family val="1"/>
        <charset val="2"/>
      </rPr>
      <t>f</t>
    </r>
    <r>
      <rPr>
        <sz val="10"/>
        <color theme="1"/>
        <rFont val="Arial"/>
        <family val="2"/>
        <charset val="238"/>
      </rPr>
      <t>280 dolžine  L=6m</t>
    </r>
  </si>
  <si>
    <t>Izdelava AB sidernih blokov dim 2,50x1,1x0,75 iz betona C25/30 trdnosti 25N/mm2 komplet z armaturo 6 x fi12mm dolžine L= 6,2m ter skupaj z opažanjem, dobavo in vgrajevanjem betona.</t>
  </si>
  <si>
    <t>Dobava in montaža: predizoliran siderni kos skupaj s spojnim materialom.</t>
  </si>
  <si>
    <r>
      <t>DN150/PE</t>
    </r>
    <r>
      <rPr>
        <sz val="10"/>
        <color theme="1"/>
        <rFont val="Symbol"/>
        <family val="1"/>
        <charset val="2"/>
      </rPr>
      <t>f</t>
    </r>
    <r>
      <rPr>
        <sz val="10"/>
        <color theme="1"/>
        <rFont val="Arial"/>
        <family val="2"/>
        <charset val="238"/>
      </rPr>
      <t>280</t>
    </r>
  </si>
  <si>
    <t>redukcijski varilni kos DN200/150</t>
  </si>
  <si>
    <t xml:space="preserve">dim. 1050x500mm za cevi 2x fi 280 mm </t>
  </si>
  <si>
    <t>OSTALA DELA SKUPAJ:</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</si>
</sst>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43" formatCode="_-* #,##0.00\ _€_-;\-* #,##0.00\ _€_-;_-* &quot;-&quot;??\ _€_-;_-@_-"/>
    <numFmt numFmtId="164" formatCode="_ * #,##0.00_-\ _S_I_T_ ;_ * #,##0.00\-\ _S_I_T_ ;_ * &quot;-&quot;??_-\ _S_I_T_ ;_ @_ "/>
    <numFmt numFmtId="165" formatCode="0.0"/>
    <numFmt numFmtId="166" formatCode="_ * #,##0.00_-\ &quot;SIT&quot;_ ;_ * #,##0.00\-\ &quot;SIT&quot;_ ;_ * &quot;-&quot;??_-\ &quot;SIT&quot;_ ;_ @_ "/>
    <numFmt numFmtId="167" formatCode="#,##0.00\ &quot;€&quot;"/>
  </numFmts>
  <fonts count="69">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charset val="238"/>
    </font>
    <font>
      <sz val="10"/>
      <name val="Arial"/>
      <family val="2"/>
      <charset val="238"/>
    </font>
    <font>
      <sz val="8"/>
      <name val="Arial"/>
      <family val="2"/>
      <charset val="238"/>
    </font>
    <font>
      <sz val="10"/>
      <name val="Arial"/>
      <family val="2"/>
      <charset val="238"/>
    </font>
    <font>
      <b/>
      <sz val="10"/>
      <name val="Arial"/>
      <family val="2"/>
      <charset val="238"/>
    </font>
    <font>
      <vertAlign val="superscript"/>
      <sz val="10"/>
      <name val="Arial"/>
      <family val="2"/>
      <charset val="238"/>
    </font>
    <font>
      <sz val="8"/>
      <name val="Arial"/>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color indexed="10"/>
      <name val="Arial"/>
      <family val="2"/>
      <charset val="238"/>
    </font>
    <font>
      <sz val="10"/>
      <name val="Helv"/>
      <charset val="204"/>
    </font>
    <font>
      <sz val="10"/>
      <name val="Arial"/>
      <family val="2"/>
      <charset val="238"/>
    </font>
    <font>
      <i/>
      <sz val="10"/>
      <name val="SL Dutch"/>
    </font>
    <font>
      <sz val="10"/>
      <name val="Arial CE"/>
      <charset val="238"/>
    </font>
    <font>
      <sz val="10"/>
      <name val="Century Gothic CE"/>
      <charset val="238"/>
    </font>
    <font>
      <b/>
      <sz val="10"/>
      <color theme="1"/>
      <name val="Arial"/>
      <family val="2"/>
      <charset val="238"/>
    </font>
    <font>
      <sz val="10"/>
      <color theme="1"/>
      <name val="Arial"/>
      <family val="2"/>
      <charset val="238"/>
    </font>
    <font>
      <sz val="10"/>
      <color theme="1"/>
      <name val="Arial"/>
      <family val="2"/>
    </font>
    <font>
      <vertAlign val="superscript"/>
      <sz val="11"/>
      <color indexed="8"/>
      <name val="Arial"/>
      <family val="2"/>
      <charset val="238"/>
    </font>
    <font>
      <vertAlign val="subscript"/>
      <sz val="10"/>
      <color theme="1"/>
      <name val="Arial"/>
      <family val="2"/>
      <charset val="238"/>
    </font>
    <font>
      <vertAlign val="superscript"/>
      <sz val="10"/>
      <color theme="1"/>
      <name val="Arial"/>
      <family val="2"/>
      <charset val="238"/>
    </font>
    <font>
      <sz val="11"/>
      <name val="Arial"/>
      <family val="2"/>
      <charset val="238"/>
    </font>
    <font>
      <sz val="10"/>
      <name val="Symbol"/>
      <family val="1"/>
      <charset val="2"/>
    </font>
    <font>
      <b/>
      <sz val="11"/>
      <name val="Arial"/>
      <family val="2"/>
      <charset val="238"/>
    </font>
    <font>
      <b/>
      <i/>
      <u/>
      <sz val="10"/>
      <name val="Arial"/>
      <family val="2"/>
      <charset val="238"/>
    </font>
    <font>
      <b/>
      <sz val="11"/>
      <name val="Arial"/>
      <family val="2"/>
      <charset val="238"/>
    </font>
    <font>
      <sz val="11"/>
      <name val="Arial"/>
      <family val="2"/>
      <charset val="238"/>
    </font>
    <font>
      <sz val="11"/>
      <color theme="1"/>
      <name val="Calibri"/>
      <family val="2"/>
      <charset val="238"/>
      <scheme val="minor"/>
    </font>
    <font>
      <b/>
      <sz val="14"/>
      <name val="Arial"/>
      <family val="2"/>
      <charset val="238"/>
    </font>
    <font>
      <b/>
      <sz val="12"/>
      <name val="Arial"/>
      <family val="2"/>
      <charset val="238"/>
    </font>
    <font>
      <b/>
      <sz val="16"/>
      <name val="Arial"/>
      <family val="2"/>
      <charset val="238"/>
    </font>
    <font>
      <sz val="12"/>
      <name val="Arial"/>
      <family val="2"/>
      <charset val="238"/>
    </font>
    <font>
      <b/>
      <sz val="10"/>
      <name val="Arial"/>
      <family val="2"/>
      <charset val="238"/>
    </font>
    <font>
      <sz val="10"/>
      <name val="Arial"/>
      <family val="2"/>
      <charset val="238"/>
    </font>
    <font>
      <sz val="8"/>
      <name val="Arial"/>
      <family val="2"/>
      <charset val="238"/>
    </font>
    <font>
      <b/>
      <sz val="9"/>
      <name val="Arial"/>
      <family val="2"/>
      <charset val="238"/>
    </font>
    <font>
      <sz val="9"/>
      <name val="Arial"/>
      <family val="2"/>
      <charset val="238"/>
    </font>
    <font>
      <sz val="14"/>
      <name val="Arial"/>
      <family val="2"/>
      <charset val="238"/>
    </font>
    <font>
      <b/>
      <sz val="10"/>
      <color theme="1"/>
      <name val="Arial"/>
      <family val="2"/>
      <charset val="238"/>
    </font>
    <font>
      <sz val="10"/>
      <color theme="1"/>
      <name val="Arial"/>
      <family val="2"/>
      <charset val="238"/>
    </font>
    <font>
      <b/>
      <sz val="10"/>
      <color theme="1"/>
      <name val="Arial"/>
      <family val="2"/>
      <charset val="238"/>
    </font>
    <font>
      <sz val="11"/>
      <color theme="1"/>
      <name val="Calibri"/>
      <family val="2"/>
      <charset val="238"/>
      <scheme val="minor"/>
    </font>
    <font>
      <b/>
      <sz val="11"/>
      <name val="Arial"/>
      <family val="2"/>
      <charset val="238"/>
    </font>
    <font>
      <sz val="11"/>
      <name val="Arial"/>
      <family val="2"/>
      <charset val="238"/>
    </font>
    <font>
      <sz val="10"/>
      <color theme="1"/>
      <name val="Arial"/>
      <family val="2"/>
      <charset val="238"/>
    </font>
    <font>
      <sz val="10"/>
      <color theme="1"/>
      <name val="Arial"/>
      <family val="2"/>
    </font>
    <font>
      <vertAlign val="subscript"/>
      <sz val="10"/>
      <name val="Arial"/>
      <family val="2"/>
      <charset val="238"/>
    </font>
    <font>
      <sz val="10"/>
      <name val="Arial"/>
      <family val="2"/>
      <charset val="238"/>
    </font>
    <font>
      <b/>
      <i/>
      <u/>
      <sz val="10"/>
      <name val="Arial"/>
      <family val="2"/>
      <charset val="238"/>
    </font>
    <font>
      <sz val="10"/>
      <color theme="1"/>
      <name val="Symbol"/>
      <family val="1"/>
      <charset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double">
        <color indexed="64"/>
      </bottom>
      <diagonal/>
    </border>
    <border>
      <left/>
      <right/>
      <top/>
      <bottom style="hair">
        <color indexed="8"/>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double">
        <color indexed="64"/>
      </bottom>
      <diagonal/>
    </border>
    <border>
      <left/>
      <right/>
      <top/>
      <bottom style="thin">
        <color indexed="64"/>
      </bottom>
      <diagonal/>
    </border>
    <border>
      <left/>
      <right/>
      <top style="thin">
        <color indexed="64"/>
      </top>
      <bottom/>
      <diagonal/>
    </border>
    <border>
      <left/>
      <right/>
      <top style="double">
        <color indexed="64"/>
      </top>
      <bottom/>
      <diagonal/>
    </border>
  </borders>
  <cellStyleXfs count="66">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25" fillId="3" borderId="0" applyNumberFormat="0" applyBorder="0" applyAlignment="0" applyProtection="0"/>
    <xf numFmtId="0" fontId="24" fillId="20" borderId="1" applyNumberFormat="0" applyAlignment="0" applyProtection="0"/>
    <xf numFmtId="0" fontId="23" fillId="21" borderId="2" applyNumberFormat="0" applyAlignment="0" applyProtection="0"/>
    <xf numFmtId="0" fontId="21" fillId="0" borderId="0" applyNumberFormat="0" applyFill="0" applyBorder="0" applyAlignment="0" applyProtection="0"/>
    <xf numFmtId="0" fontId="13"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6" fillId="7" borderId="1" applyNumberFormat="0" applyAlignment="0" applyProtection="0"/>
    <xf numFmtId="0" fontId="22" fillId="0" borderId="7" applyNumberFormat="0" applyFill="0" applyAlignment="0" applyProtection="0"/>
    <xf numFmtId="0" fontId="6" fillId="0" borderId="0"/>
    <xf numFmtId="0" fontId="19" fillId="22" borderId="0" applyNumberFormat="0" applyBorder="0" applyAlignment="0" applyProtection="0"/>
    <xf numFmtId="1" fontId="31" fillId="0" borderId="0"/>
    <xf numFmtId="0" fontId="30" fillId="23" borderId="8" applyNumberFormat="0" applyFont="0" applyAlignment="0" applyProtection="0"/>
    <xf numFmtId="4" fontId="28" fillId="0" borderId="0">
      <alignment wrapText="1"/>
    </xf>
    <xf numFmtId="0" fontId="14" fillId="20" borderId="6" applyNumberFormat="0" applyAlignment="0" applyProtection="0"/>
    <xf numFmtId="0" fontId="29" fillId="0" borderId="0"/>
    <xf numFmtId="0" fontId="15" fillId="0" borderId="0" applyNumberFormat="0" applyFill="0" applyBorder="0" applyAlignment="0" applyProtection="0"/>
    <xf numFmtId="0" fontId="27" fillId="0" borderId="9" applyNumberFormat="0" applyFill="0" applyAlignment="0" applyProtection="0"/>
    <xf numFmtId="0" fontId="20" fillId="0" borderId="0" applyNumberForma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2" fillId="0" borderId="0"/>
    <xf numFmtId="0" fontId="4" fillId="0" borderId="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4" fontId="6" fillId="0" borderId="0" applyFont="0" applyFill="0" applyBorder="0" applyAlignment="0" applyProtection="0"/>
    <xf numFmtId="43" fontId="4" fillId="0" borderId="0" applyFont="0" applyFill="0" applyBorder="0" applyAlignment="0" applyProtection="0"/>
    <xf numFmtId="0" fontId="33" fillId="0" borderId="0"/>
    <xf numFmtId="0" fontId="33" fillId="0" borderId="0"/>
    <xf numFmtId="0" fontId="3" fillId="0" borderId="0"/>
    <xf numFmtId="43" fontId="3" fillId="0" borderId="0" applyFont="0" applyFill="0" applyBorder="0" applyAlignment="0" applyProtection="0"/>
    <xf numFmtId="39" fontId="32" fillId="0" borderId="0" applyFont="0" applyFill="0" applyBorder="0" applyAlignment="0" applyProtection="0"/>
    <xf numFmtId="0" fontId="3" fillId="0" borderId="0"/>
    <xf numFmtId="1" fontId="31" fillId="0" borderId="0"/>
    <xf numFmtId="164"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cellStyleXfs>
  <cellXfs count="390">
    <xf numFmtId="0" fontId="0" fillId="0" borderId="0" xfId="0"/>
    <xf numFmtId="0" fontId="0" fillId="0" borderId="0" xfId="0" applyAlignment="1">
      <alignment horizontal="justify" vertical="top" wrapText="1"/>
    </xf>
    <xf numFmtId="49" fontId="0" fillId="0" borderId="0" xfId="0" applyNumberFormat="1" applyAlignment="1">
      <alignment horizontal="right" vertical="top"/>
    </xf>
    <xf numFmtId="49" fontId="6" fillId="0" borderId="0" xfId="0" applyNumberFormat="1" applyFont="1" applyAlignment="1">
      <alignment horizontal="right" vertical="top"/>
    </xf>
    <xf numFmtId="4" fontId="0" fillId="0" borderId="0" xfId="0" applyNumberFormat="1"/>
    <xf numFmtId="49" fontId="0" fillId="0" borderId="10" xfId="0" applyNumberFormat="1" applyBorder="1" applyAlignment="1">
      <alignment horizontal="right" vertical="top"/>
    </xf>
    <xf numFmtId="49" fontId="9" fillId="0" borderId="0" xfId="0" applyNumberFormat="1" applyFont="1" applyAlignment="1">
      <alignment horizontal="right" vertical="top"/>
    </xf>
    <xf numFmtId="0" fontId="8" fillId="0" borderId="10" xfId="0" applyFont="1" applyBorder="1" applyAlignment="1">
      <alignment horizontal="justify" vertical="top" wrapText="1"/>
    </xf>
    <xf numFmtId="0" fontId="8" fillId="0" borderId="0" xfId="0" applyFont="1" applyAlignment="1">
      <alignment horizontal="justify" vertical="top" wrapText="1"/>
    </xf>
    <xf numFmtId="49" fontId="8" fillId="0" borderId="0" xfId="0" applyNumberFormat="1" applyFont="1" applyAlignment="1">
      <alignment horizontal="right" vertical="top"/>
    </xf>
    <xf numFmtId="49" fontId="8" fillId="0" borderId="0" xfId="0" applyNumberFormat="1" applyFont="1" applyBorder="1" applyAlignment="1">
      <alignment horizontal="right" vertical="top"/>
    </xf>
    <xf numFmtId="4" fontId="8" fillId="0" borderId="0" xfId="0" applyNumberFormat="1" applyFont="1" applyAlignment="1">
      <alignment horizontal="right"/>
    </xf>
    <xf numFmtId="0" fontId="8" fillId="0" borderId="0" xfId="0" applyFont="1" applyAlignment="1">
      <alignment horizontal="center"/>
    </xf>
    <xf numFmtId="0" fontId="0" fillId="0" borderId="0" xfId="0" applyAlignment="1">
      <alignment horizontal="center"/>
    </xf>
    <xf numFmtId="0" fontId="8" fillId="0" borderId="0" xfId="0" applyFont="1" applyBorder="1" applyAlignment="1">
      <alignment horizontal="center"/>
    </xf>
    <xf numFmtId="0" fontId="0" fillId="0" borderId="10" xfId="0" applyBorder="1" applyAlignment="1">
      <alignment horizontal="center"/>
    </xf>
    <xf numFmtId="4" fontId="0" fillId="0" borderId="0" xfId="0" applyNumberFormat="1" applyAlignment="1">
      <alignment horizontal="right"/>
    </xf>
    <xf numFmtId="4" fontId="0" fillId="0" borderId="0" xfId="0" applyNumberFormat="1" applyBorder="1" applyAlignment="1">
      <alignment horizontal="right"/>
    </xf>
    <xf numFmtId="4" fontId="0" fillId="0" borderId="10" xfId="0" applyNumberFormat="1" applyBorder="1" applyAlignment="1">
      <alignment horizontal="right"/>
    </xf>
    <xf numFmtId="4" fontId="0" fillId="0" borderId="11" xfId="0" applyNumberFormat="1" applyBorder="1" applyAlignment="1">
      <alignment horizontal="right"/>
    </xf>
    <xf numFmtId="0" fontId="35" fillId="0" borderId="0" xfId="56" applyFont="1" applyAlignment="1">
      <alignment vertical="top" wrapText="1"/>
    </xf>
    <xf numFmtId="2" fontId="35" fillId="0" borderId="0" xfId="56" applyNumberFormat="1" applyFont="1" applyAlignment="1">
      <alignment horizontal="center"/>
    </xf>
    <xf numFmtId="0" fontId="35" fillId="0" borderId="0" xfId="56" applyFont="1" applyAlignment="1">
      <alignment horizontal="center"/>
    </xf>
    <xf numFmtId="4" fontId="35" fillId="0" borderId="0" xfId="56" applyNumberFormat="1" applyFont="1" applyAlignment="1">
      <alignment horizontal="right"/>
    </xf>
    <xf numFmtId="49" fontId="34" fillId="0" borderId="13" xfId="56" applyNumberFormat="1" applyFont="1" applyFill="1" applyBorder="1" applyAlignment="1">
      <alignment horizontal="center" vertical="top"/>
    </xf>
    <xf numFmtId="2" fontId="34" fillId="0" borderId="14" xfId="56" applyNumberFormat="1" applyFont="1" applyFill="1" applyBorder="1" applyAlignment="1">
      <alignment horizontal="center"/>
    </xf>
    <xf numFmtId="4" fontId="34" fillId="0" borderId="14" xfId="56" applyNumberFormat="1" applyFont="1" applyFill="1" applyBorder="1" applyAlignment="1">
      <alignment horizontal="right"/>
    </xf>
    <xf numFmtId="4" fontId="34" fillId="0" borderId="15" xfId="56" applyNumberFormat="1" applyFont="1" applyFill="1" applyBorder="1" applyAlignment="1">
      <alignment horizontal="right"/>
    </xf>
    <xf numFmtId="49" fontId="34" fillId="0" borderId="0" xfId="56" applyNumberFormat="1" applyFont="1" applyFill="1" applyAlignment="1">
      <alignment horizontal="center" vertical="top"/>
    </xf>
    <xf numFmtId="16" fontId="34" fillId="0" borderId="0" xfId="56" applyNumberFormat="1" applyFont="1" applyFill="1" applyAlignment="1">
      <alignment vertical="top" wrapText="1"/>
    </xf>
    <xf numFmtId="2" fontId="34" fillId="0" borderId="0" xfId="56" applyNumberFormat="1" applyFont="1" applyFill="1" applyAlignment="1">
      <alignment horizontal="center"/>
    </xf>
    <xf numFmtId="4" fontId="34" fillId="0" borderId="0" xfId="56" applyNumberFormat="1" applyFont="1" applyFill="1" applyAlignment="1">
      <alignment horizontal="right"/>
    </xf>
    <xf numFmtId="49" fontId="35" fillId="0" borderId="0" xfId="56" applyNumberFormat="1" applyFont="1" applyFill="1" applyAlignment="1">
      <alignment horizontal="center" vertical="top"/>
    </xf>
    <xf numFmtId="0" fontId="35" fillId="0" borderId="0" xfId="56" applyFont="1" applyFill="1" applyAlignment="1">
      <alignment vertical="top" wrapText="1"/>
    </xf>
    <xf numFmtId="2" fontId="35" fillId="0" borderId="0" xfId="56" applyNumberFormat="1" applyFont="1" applyFill="1" applyAlignment="1">
      <alignment horizontal="center"/>
    </xf>
    <xf numFmtId="4" fontId="35" fillId="0" borderId="0" xfId="56" applyNumberFormat="1" applyFont="1" applyFill="1" applyAlignment="1">
      <alignment horizontal="right"/>
    </xf>
    <xf numFmtId="0" fontId="35" fillId="0" borderId="0" xfId="56" applyFont="1" applyFill="1" applyAlignment="1">
      <alignment horizontal="center"/>
    </xf>
    <xf numFmtId="2" fontId="35" fillId="0" borderId="0" xfId="56" applyNumberFormat="1" applyFont="1" applyAlignment="1">
      <alignment horizontal="right"/>
    </xf>
    <xf numFmtId="4" fontId="35" fillId="0" borderId="0" xfId="56" applyNumberFormat="1" applyFont="1" applyBorder="1" applyAlignment="1">
      <alignment horizontal="right"/>
    </xf>
    <xf numFmtId="4" fontId="35" fillId="0" borderId="0" xfId="56" applyNumberFormat="1" applyFont="1" applyFill="1" applyBorder="1" applyAlignment="1">
      <alignment horizontal="right"/>
    </xf>
    <xf numFmtId="2" fontId="35" fillId="0" borderId="0" xfId="56" applyNumberFormat="1" applyFont="1" applyFill="1" applyAlignment="1">
      <alignment horizontal="right"/>
    </xf>
    <xf numFmtId="0" fontId="35" fillId="0" borderId="0" xfId="56" quotePrefix="1" applyFont="1" applyFill="1" applyAlignment="1">
      <alignment vertical="top" wrapText="1"/>
    </xf>
    <xf numFmtId="49" fontId="34" fillId="0" borderId="12" xfId="56" applyNumberFormat="1" applyFont="1" applyFill="1" applyBorder="1" applyAlignment="1">
      <alignment horizontal="center" vertical="top"/>
    </xf>
    <xf numFmtId="4" fontId="34" fillId="0" borderId="12" xfId="56" applyNumberFormat="1" applyFont="1" applyFill="1" applyBorder="1" applyAlignment="1">
      <alignment vertical="top" wrapText="1"/>
    </xf>
    <xf numFmtId="0" fontId="34" fillId="0" borderId="12" xfId="56" applyFont="1" applyFill="1" applyBorder="1" applyAlignment="1">
      <alignment horizontal="center"/>
    </xf>
    <xf numFmtId="2" fontId="34" fillId="0" borderId="12" xfId="56" applyNumberFormat="1" applyFont="1" applyFill="1" applyBorder="1" applyAlignment="1">
      <alignment horizontal="center"/>
    </xf>
    <xf numFmtId="4" fontId="34" fillId="0" borderId="12" xfId="56" applyNumberFormat="1" applyFont="1" applyFill="1" applyBorder="1"/>
    <xf numFmtId="4" fontId="34" fillId="0" borderId="12" xfId="56" applyNumberFormat="1" applyFont="1" applyFill="1" applyBorder="1" applyAlignment="1">
      <alignment horizontal="right"/>
    </xf>
    <xf numFmtId="4" fontId="34" fillId="0" borderId="0" xfId="56" applyNumberFormat="1" applyFont="1" applyFill="1" applyBorder="1" applyAlignment="1">
      <alignment vertical="top" wrapText="1"/>
    </xf>
    <xf numFmtId="0" fontId="34" fillId="0" borderId="0" xfId="56" applyFont="1" applyFill="1" applyBorder="1" applyAlignment="1">
      <alignment horizontal="center"/>
    </xf>
    <xf numFmtId="2" fontId="34" fillId="0" borderId="0" xfId="56" applyNumberFormat="1" applyFont="1" applyFill="1" applyBorder="1" applyAlignment="1">
      <alignment horizontal="center"/>
    </xf>
    <xf numFmtId="4" fontId="34" fillId="0" borderId="0" xfId="56" applyNumberFormat="1" applyFont="1" applyFill="1" applyBorder="1"/>
    <xf numFmtId="4" fontId="34" fillId="0" borderId="0" xfId="56" applyNumberFormat="1" applyFont="1" applyFill="1" applyBorder="1" applyAlignment="1">
      <alignment horizontal="right"/>
    </xf>
    <xf numFmtId="4" fontId="34" fillId="0" borderId="0" xfId="56" applyNumberFormat="1" applyFont="1" applyFill="1" applyAlignment="1">
      <alignment vertical="top" wrapText="1"/>
    </xf>
    <xf numFmtId="4" fontId="34" fillId="0" borderId="0" xfId="56" applyNumberFormat="1" applyFont="1" applyFill="1" applyAlignment="1">
      <alignment horizontal="center"/>
    </xf>
    <xf numFmtId="4" fontId="34" fillId="0" borderId="0" xfId="56" applyNumberFormat="1" applyFont="1" applyFill="1"/>
    <xf numFmtId="49" fontId="34" fillId="0" borderId="14" xfId="56" applyNumberFormat="1" applyFont="1" applyFill="1" applyBorder="1" applyAlignment="1">
      <alignment horizontal="center" vertical="top"/>
    </xf>
    <xf numFmtId="4" fontId="34" fillId="0" borderId="14" xfId="56" applyNumberFormat="1" applyFont="1" applyFill="1" applyBorder="1" applyAlignment="1">
      <alignment horizontal="center"/>
    </xf>
    <xf numFmtId="4" fontId="34" fillId="0" borderId="15" xfId="56" applyNumberFormat="1" applyFont="1" applyFill="1" applyBorder="1" applyAlignment="1">
      <alignment horizontal="center"/>
    </xf>
    <xf numFmtId="0" fontId="35" fillId="0" borderId="0" xfId="56" applyFont="1" applyFill="1" applyAlignment="1">
      <alignment horizontal="left" vertical="top" wrapText="1"/>
    </xf>
    <xf numFmtId="2" fontId="35" fillId="0" borderId="0" xfId="57" applyNumberFormat="1" applyFont="1" applyFill="1" applyBorder="1" applyAlignment="1">
      <alignment horizontal="center"/>
    </xf>
    <xf numFmtId="4" fontId="35" fillId="0" borderId="0" xfId="57" applyNumberFormat="1" applyFont="1" applyBorder="1" applyAlignment="1">
      <alignment horizontal="right"/>
    </xf>
    <xf numFmtId="4" fontId="35" fillId="0" borderId="15" xfId="56" applyNumberFormat="1" applyFont="1" applyFill="1" applyBorder="1" applyAlignment="1">
      <alignment horizontal="right"/>
    </xf>
    <xf numFmtId="4" fontId="34" fillId="0" borderId="12" xfId="56" applyNumberFormat="1" applyFont="1" applyFill="1" applyBorder="1" applyAlignment="1">
      <alignment horizontal="center"/>
    </xf>
    <xf numFmtId="4" fontId="34" fillId="0" borderId="0" xfId="56" applyNumberFormat="1" applyFont="1" applyFill="1" applyBorder="1" applyAlignment="1">
      <alignment horizontal="center"/>
    </xf>
    <xf numFmtId="0" fontId="34" fillId="0" borderId="0" xfId="56" applyFont="1" applyFill="1" applyBorder="1" applyAlignment="1">
      <alignment vertical="top" wrapText="1"/>
    </xf>
    <xf numFmtId="2" fontId="35" fillId="0" borderId="0" xfId="56" applyNumberFormat="1" applyFont="1" applyFill="1" applyBorder="1" applyAlignment="1">
      <alignment horizontal="center"/>
    </xf>
    <xf numFmtId="0" fontId="34" fillId="0" borderId="14" xfId="56" applyFont="1" applyFill="1" applyBorder="1" applyAlignment="1">
      <alignment vertical="top" wrapText="1"/>
    </xf>
    <xf numFmtId="0" fontId="34" fillId="0" borderId="0" xfId="56" applyFont="1" applyFill="1" applyAlignment="1">
      <alignment vertical="top" wrapText="1"/>
    </xf>
    <xf numFmtId="0" fontId="35" fillId="0" borderId="0" xfId="56" applyFont="1" applyFill="1" applyBorder="1" applyAlignment="1">
      <alignment horizontal="center"/>
    </xf>
    <xf numFmtId="0" fontId="35" fillId="0" borderId="0" xfId="58" applyFont="1" applyAlignment="1">
      <alignment horizontal="justify" vertical="top" wrapText="1"/>
    </xf>
    <xf numFmtId="0" fontId="35" fillId="0" borderId="0" xfId="58" applyFont="1" applyAlignment="1">
      <alignment horizontal="center"/>
    </xf>
    <xf numFmtId="4" fontId="35" fillId="0" borderId="0" xfId="58" applyNumberFormat="1" applyFont="1" applyAlignment="1">
      <alignment horizontal="right"/>
    </xf>
    <xf numFmtId="2" fontId="35" fillId="0" borderId="0" xfId="56" applyNumberFormat="1" applyFont="1" applyFill="1" applyBorder="1" applyAlignment="1">
      <alignment horizontal="right"/>
    </xf>
    <xf numFmtId="4" fontId="35" fillId="0" borderId="0" xfId="58" applyNumberFormat="1" applyFont="1" applyBorder="1"/>
    <xf numFmtId="0" fontId="35" fillId="0" borderId="0" xfId="58" applyFont="1" applyFill="1" applyAlignment="1">
      <alignment vertical="top" wrapText="1"/>
    </xf>
    <xf numFmtId="4" fontId="35" fillId="0" borderId="0" xfId="58" applyNumberFormat="1" applyFont="1" applyFill="1" applyBorder="1"/>
    <xf numFmtId="0" fontId="34" fillId="0" borderId="0" xfId="58" applyFont="1" applyBorder="1" applyAlignment="1">
      <alignment horizontal="left" vertical="top"/>
    </xf>
    <xf numFmtId="4" fontId="35" fillId="0" borderId="0" xfId="58" applyNumberFormat="1" applyFont="1" applyAlignment="1">
      <alignment horizontal="center"/>
    </xf>
    <xf numFmtId="49" fontId="36" fillId="0" borderId="0" xfId="58" applyNumberFormat="1" applyFont="1" applyFill="1" applyAlignment="1">
      <alignment horizontal="center" vertical="top"/>
    </xf>
    <xf numFmtId="0" fontId="35" fillId="0" borderId="0" xfId="51" applyFont="1" applyBorder="1" applyAlignment="1"/>
    <xf numFmtId="1" fontId="35" fillId="0" borderId="0" xfId="58" applyNumberFormat="1" applyFont="1" applyAlignment="1">
      <alignment horizontal="center"/>
    </xf>
    <xf numFmtId="0" fontId="35" fillId="0" borderId="0" xfId="58" applyFont="1" applyFill="1" applyAlignment="1">
      <alignment horizontal="left" vertical="justify" wrapText="1"/>
    </xf>
    <xf numFmtId="4" fontId="35" fillId="0" borderId="0" xfId="58" applyNumberFormat="1" applyFont="1" applyFill="1" applyAlignment="1">
      <alignment horizontal="center"/>
    </xf>
    <xf numFmtId="2" fontId="35" fillId="0" borderId="0" xfId="58" applyNumberFormat="1" applyFont="1" applyFill="1" applyAlignment="1">
      <alignment horizontal="right"/>
    </xf>
    <xf numFmtId="0" fontId="35" fillId="0" borderId="0" xfId="58" applyFont="1" applyFill="1" applyAlignment="1">
      <alignment horizontal="center"/>
    </xf>
    <xf numFmtId="0" fontId="35" fillId="0" borderId="0" xfId="52" applyFont="1" applyFill="1" applyAlignment="1">
      <alignment horizontal="center"/>
    </xf>
    <xf numFmtId="4" fontId="35" fillId="0" borderId="14" xfId="58" applyNumberFormat="1" applyFont="1" applyFill="1" applyBorder="1" applyAlignment="1">
      <alignment horizontal="center"/>
    </xf>
    <xf numFmtId="0" fontId="34" fillId="0" borderId="0" xfId="56" applyFont="1" applyFill="1" applyAlignment="1">
      <alignment horizontal="center"/>
    </xf>
    <xf numFmtId="4" fontId="35" fillId="0" borderId="0" xfId="58" applyNumberFormat="1" applyFont="1" applyFill="1" applyBorder="1" applyAlignment="1">
      <alignment horizontal="right"/>
    </xf>
    <xf numFmtId="4" fontId="35" fillId="0" borderId="0" xfId="58" applyNumberFormat="1" applyFont="1" applyBorder="1" applyAlignment="1">
      <alignment horizontal="right"/>
    </xf>
    <xf numFmtId="0" fontId="35" fillId="0" borderId="0" xfId="52" applyFont="1" applyAlignment="1">
      <alignment horizontal="justify" vertical="top" wrapText="1"/>
    </xf>
    <xf numFmtId="0" fontId="35" fillId="0" borderId="0" xfId="52" applyFont="1" applyFill="1" applyAlignment="1">
      <alignment horizontal="left" vertical="top" wrapText="1"/>
    </xf>
    <xf numFmtId="2" fontId="35" fillId="0" borderId="0" xfId="58" applyNumberFormat="1" applyFont="1" applyFill="1" applyAlignment="1">
      <alignment horizontal="center"/>
    </xf>
    <xf numFmtId="4" fontId="35" fillId="0" borderId="0" xfId="58" applyNumberFormat="1" applyFont="1"/>
    <xf numFmtId="0" fontId="34" fillId="0" borderId="14" xfId="56" applyFont="1" applyFill="1" applyBorder="1" applyAlignment="1">
      <alignment horizontal="center"/>
    </xf>
    <xf numFmtId="49" fontId="35" fillId="0" borderId="0" xfId="58" applyNumberFormat="1" applyFont="1" applyAlignment="1">
      <alignment horizontal="center" vertical="top"/>
    </xf>
    <xf numFmtId="0" fontId="2" fillId="0" borderId="0" xfId="58" applyFont="1" applyAlignment="1">
      <alignment horizontal="center"/>
    </xf>
    <xf numFmtId="2" fontId="35" fillId="0" borderId="0" xfId="58" applyNumberFormat="1" applyFont="1" applyFill="1" applyBorder="1" applyAlignment="1">
      <alignment horizontal="right"/>
    </xf>
    <xf numFmtId="4" fontId="34" fillId="0" borderId="14" xfId="56" applyNumberFormat="1" applyFont="1" applyFill="1" applyBorder="1" applyAlignment="1">
      <alignment horizontal="center" wrapText="1"/>
    </xf>
    <xf numFmtId="4" fontId="34" fillId="0" borderId="0" xfId="56" applyNumberFormat="1" applyFont="1" applyFill="1" applyAlignment="1">
      <alignment horizontal="center" wrapText="1"/>
    </xf>
    <xf numFmtId="49" fontId="35" fillId="0" borderId="0" xfId="52" applyNumberFormat="1" applyFont="1" applyAlignment="1">
      <alignment horizontal="center" vertical="top"/>
    </xf>
    <xf numFmtId="0" fontId="35" fillId="0" borderId="0" xfId="58" applyFont="1"/>
    <xf numFmtId="4" fontId="34" fillId="0" borderId="0" xfId="56" applyNumberFormat="1" applyFont="1" applyFill="1" applyAlignment="1">
      <alignment horizontal="right" wrapText="1"/>
    </xf>
    <xf numFmtId="0" fontId="2" fillId="0" borderId="0" xfId="58" applyFont="1" applyAlignment="1">
      <alignment horizontal="justify" vertical="top" wrapText="1"/>
    </xf>
    <xf numFmtId="4" fontId="2" fillId="0" borderId="0" xfId="58" applyNumberFormat="1" applyFont="1"/>
    <xf numFmtId="165" fontId="35" fillId="0" borderId="0" xfId="57" applyNumberFormat="1" applyFont="1" applyFill="1" applyBorder="1" applyAlignment="1">
      <alignment horizontal="right"/>
    </xf>
    <xf numFmtId="4" fontId="35" fillId="0" borderId="0" xfId="58" applyNumberFormat="1" applyFont="1" applyFill="1" applyAlignment="1">
      <alignment horizontal="right"/>
    </xf>
    <xf numFmtId="3" fontId="2" fillId="0" borderId="0" xfId="58" applyNumberFormat="1" applyFont="1"/>
    <xf numFmtId="0" fontId="2" fillId="0" borderId="0" xfId="58" applyFont="1"/>
    <xf numFmtId="0" fontId="6" fillId="0" borderId="0" xfId="0" applyFont="1" applyAlignment="1" applyProtection="1">
      <alignment vertical="top" wrapText="1"/>
    </xf>
    <xf numFmtId="0" fontId="35" fillId="0" borderId="0" xfId="58" applyFont="1" applyAlignment="1">
      <alignment horizontal="left" vertical="top" wrapText="1"/>
    </xf>
    <xf numFmtId="4" fontId="35" fillId="0" borderId="0" xfId="56" applyNumberFormat="1" applyFont="1" applyFill="1" applyBorder="1" applyAlignment="1">
      <alignment horizontal="right" vertical="center"/>
    </xf>
    <xf numFmtId="0" fontId="6" fillId="0" borderId="0" xfId="56" applyFont="1" applyFill="1" applyAlignment="1">
      <alignment vertical="top" wrapText="1"/>
    </xf>
    <xf numFmtId="0" fontId="35" fillId="0" borderId="0" xfId="58" applyFont="1" applyFill="1" applyAlignment="1">
      <alignment horizontal="left" vertical="top" wrapText="1"/>
    </xf>
    <xf numFmtId="0" fontId="40" fillId="0" borderId="0" xfId="0" applyFont="1" applyAlignment="1">
      <alignment horizontal="left" vertical="top" wrapText="1"/>
    </xf>
    <xf numFmtId="0" fontId="6" fillId="0" borderId="0" xfId="0" applyFont="1" applyAlignment="1">
      <alignment horizontal="left" vertical="top" wrapText="1"/>
    </xf>
    <xf numFmtId="0" fontId="42" fillId="0" borderId="10" xfId="0" applyFont="1" applyFill="1" applyBorder="1" applyAlignment="1">
      <alignment horizontal="left" vertical="top" wrapText="1"/>
    </xf>
    <xf numFmtId="0" fontId="42" fillId="0" borderId="0" xfId="0" applyFont="1" applyFill="1" applyBorder="1" applyAlignment="1">
      <alignment horizontal="left" vertical="top" wrapText="1"/>
    </xf>
    <xf numFmtId="0" fontId="40" fillId="0" borderId="10" xfId="0" applyFont="1" applyFill="1" applyBorder="1" applyAlignment="1">
      <alignment horizontal="center" vertical="center" wrapText="1"/>
    </xf>
    <xf numFmtId="0" fontId="42" fillId="0" borderId="0" xfId="0" applyFont="1" applyFill="1" applyBorder="1" applyAlignment="1">
      <alignment horizontal="center" vertical="top" wrapText="1"/>
    </xf>
    <xf numFmtId="0" fontId="40" fillId="0" borderId="0" xfId="0" applyFont="1" applyFill="1" applyBorder="1" applyAlignment="1">
      <alignment horizontal="center" vertical="center" wrapText="1"/>
    </xf>
    <xf numFmtId="16" fontId="35" fillId="0" borderId="14" xfId="56" applyNumberFormat="1" applyFont="1" applyFill="1" applyBorder="1" applyAlignment="1">
      <alignment vertical="top" wrapText="1"/>
    </xf>
    <xf numFmtId="16" fontId="35" fillId="0" borderId="14" xfId="56" applyNumberFormat="1" applyFont="1" applyFill="1" applyBorder="1" applyAlignment="1">
      <alignment vertical="center" wrapText="1"/>
    </xf>
    <xf numFmtId="0" fontId="42" fillId="0" borderId="10" xfId="0" applyFont="1" applyFill="1" applyBorder="1" applyAlignment="1">
      <alignment horizontal="center" vertical="top" wrapText="1"/>
    </xf>
    <xf numFmtId="0" fontId="35" fillId="0" borderId="0" xfId="56" applyFont="1" applyFill="1" applyAlignment="1">
      <alignment vertical="center" wrapText="1"/>
    </xf>
    <xf numFmtId="0" fontId="35" fillId="0" borderId="0" xfId="58" applyFont="1" applyAlignment="1">
      <alignment horizontal="left" vertical="center" wrapText="1"/>
    </xf>
    <xf numFmtId="0" fontId="35" fillId="0" borderId="0" xfId="56" applyFont="1" applyFill="1" applyAlignment="1">
      <alignment horizontal="center" vertical="center"/>
    </xf>
    <xf numFmtId="0" fontId="35" fillId="0" borderId="0" xfId="56" applyFont="1" applyAlignment="1">
      <alignment horizontal="center" vertical="center"/>
    </xf>
    <xf numFmtId="2" fontId="2" fillId="0" borderId="0" xfId="58" applyNumberFormat="1" applyFont="1"/>
    <xf numFmtId="49" fontId="34" fillId="0" borderId="0" xfId="56" applyNumberFormat="1" applyFont="1" applyFill="1" applyBorder="1" applyAlignment="1">
      <alignment horizontal="center" vertical="top"/>
    </xf>
    <xf numFmtId="0" fontId="43" fillId="0" borderId="0" xfId="0" applyFont="1" applyFill="1" applyAlignment="1">
      <alignment horizontal="left" vertical="top" wrapText="1" shrinkToFit="1"/>
    </xf>
    <xf numFmtId="0" fontId="6" fillId="0" borderId="0" xfId="0" applyFont="1" applyFill="1" applyAlignment="1">
      <alignment horizontal="left" vertical="top" wrapText="1"/>
    </xf>
    <xf numFmtId="16" fontId="35" fillId="0" borderId="0" xfId="56" applyNumberFormat="1" applyFont="1" applyFill="1" applyBorder="1" applyAlignment="1">
      <alignment vertical="top" wrapText="1"/>
    </xf>
    <xf numFmtId="4" fontId="34" fillId="0" borderId="0" xfId="56" applyNumberFormat="1" applyFont="1" applyFill="1" applyBorder="1" applyAlignment="1">
      <alignment horizontal="center" wrapText="1"/>
    </xf>
    <xf numFmtId="4" fontId="35" fillId="0" borderId="12" xfId="56" applyNumberFormat="1" applyFont="1" applyFill="1" applyBorder="1" applyAlignment="1">
      <alignment vertical="top" wrapText="1"/>
    </xf>
    <xf numFmtId="49" fontId="34" fillId="0" borderId="16" xfId="56" applyNumberFormat="1" applyFont="1" applyFill="1" applyBorder="1" applyAlignment="1">
      <alignment horizontal="center" vertical="top"/>
    </xf>
    <xf numFmtId="2" fontId="34" fillId="0" borderId="16" xfId="56" applyNumberFormat="1" applyFont="1" applyFill="1" applyBorder="1" applyAlignment="1">
      <alignment horizontal="center"/>
    </xf>
    <xf numFmtId="0" fontId="34" fillId="0" borderId="16" xfId="56" applyFont="1" applyFill="1" applyBorder="1" applyAlignment="1">
      <alignment horizontal="center"/>
    </xf>
    <xf numFmtId="4" fontId="34" fillId="0" borderId="16" xfId="56" applyNumberFormat="1" applyFont="1" applyFill="1" applyBorder="1" applyAlignment="1">
      <alignment horizontal="center"/>
    </xf>
    <xf numFmtId="4" fontId="34" fillId="0" borderId="16" xfId="56" applyNumberFormat="1" applyFont="1" applyFill="1" applyBorder="1"/>
    <xf numFmtId="4" fontId="34" fillId="0" borderId="16" xfId="56" applyNumberFormat="1" applyFont="1" applyFill="1" applyBorder="1" applyAlignment="1">
      <alignment vertical="center" wrapText="1"/>
    </xf>
    <xf numFmtId="0" fontId="35" fillId="0" borderId="0" xfId="56" applyFont="1" applyAlignment="1">
      <alignment horizontal="left" vertical="center" wrapText="1"/>
    </xf>
    <xf numFmtId="49" fontId="36" fillId="0" borderId="0" xfId="58" applyNumberFormat="1" applyFont="1" applyFill="1" applyAlignment="1">
      <alignment horizontal="center" vertical="center"/>
    </xf>
    <xf numFmtId="0" fontId="35" fillId="0" borderId="0" xfId="52" applyFont="1" applyFill="1" applyAlignment="1">
      <alignment horizontal="center" vertical="center"/>
    </xf>
    <xf numFmtId="0" fontId="44" fillId="0" borderId="0" xfId="0" applyFont="1" applyFill="1" applyAlignment="1">
      <alignment horizontal="center"/>
    </xf>
    <xf numFmtId="0" fontId="45" fillId="0" borderId="0" xfId="0" applyFont="1" applyFill="1" applyAlignment="1">
      <alignment horizontal="left" vertical="top" wrapText="1"/>
    </xf>
    <xf numFmtId="0" fontId="45" fillId="0" borderId="0" xfId="0" applyFont="1" applyFill="1" applyAlignment="1">
      <alignment horizontal="center"/>
    </xf>
    <xf numFmtId="0" fontId="45" fillId="0" borderId="0" xfId="0" applyFont="1" applyFill="1"/>
    <xf numFmtId="0" fontId="45" fillId="0" borderId="0" xfId="0" applyFont="1" applyFill="1" applyBorder="1"/>
    <xf numFmtId="0" fontId="46" fillId="0" borderId="0" xfId="58" applyFont="1"/>
    <xf numFmtId="0" fontId="49" fillId="0" borderId="0" xfId="0" applyFont="1" applyFill="1" applyBorder="1" applyAlignment="1">
      <alignment horizontal="left" vertical="center" wrapText="1" shrinkToFit="1"/>
    </xf>
    <xf numFmtId="0" fontId="44" fillId="0" borderId="10" xfId="0" applyFont="1" applyFill="1" applyBorder="1" applyAlignment="1">
      <alignment horizontal="center" vertical="top" wrapText="1"/>
    </xf>
    <xf numFmtId="0" fontId="44" fillId="0" borderId="10" xfId="0" applyFont="1" applyFill="1" applyBorder="1" applyAlignment="1">
      <alignment horizontal="left" vertical="top" wrapText="1"/>
    </xf>
    <xf numFmtId="0" fontId="45" fillId="0" borderId="10" xfId="0" applyFont="1" applyFill="1" applyBorder="1" applyAlignment="1">
      <alignment horizontal="center" vertical="center" wrapText="1"/>
    </xf>
    <xf numFmtId="0" fontId="48" fillId="0" borderId="0" xfId="0" applyFont="1" applyFill="1" applyAlignment="1">
      <alignment horizontal="center"/>
    </xf>
    <xf numFmtId="0" fontId="50" fillId="0" borderId="0" xfId="0" applyFont="1" applyFill="1" applyAlignment="1">
      <alignment horizontal="left" vertical="top" wrapText="1"/>
    </xf>
    <xf numFmtId="0" fontId="50" fillId="0" borderId="0" xfId="0" applyFont="1" applyFill="1" applyAlignment="1">
      <alignment horizontal="center"/>
    </xf>
    <xf numFmtId="0" fontId="50" fillId="0" borderId="0" xfId="0" applyFont="1" applyFill="1"/>
    <xf numFmtId="0" fontId="51" fillId="0" borderId="10" xfId="0" applyFont="1" applyFill="1" applyBorder="1" applyAlignment="1">
      <alignment horizontal="center" vertical="center"/>
    </xf>
    <xf numFmtId="0" fontId="51" fillId="0" borderId="10" xfId="0" applyFont="1" applyFill="1" applyBorder="1" applyAlignment="1">
      <alignment horizontal="left" vertical="top" wrapText="1"/>
    </xf>
    <xf numFmtId="0" fontId="52" fillId="0" borderId="10" xfId="0" applyFont="1" applyFill="1" applyBorder="1" applyAlignment="1">
      <alignment horizontal="left" wrapText="1"/>
    </xf>
    <xf numFmtId="0" fontId="53" fillId="0" borderId="10" xfId="0" applyFont="1" applyFill="1" applyBorder="1" applyAlignment="1">
      <alignment horizontal="center" vertical="center" wrapText="1"/>
    </xf>
    <xf numFmtId="0" fontId="52" fillId="0" borderId="0" xfId="0" applyFont="1" applyFill="1"/>
    <xf numFmtId="0" fontId="54" fillId="0" borderId="17" xfId="0" applyFont="1" applyFill="1" applyBorder="1" applyAlignment="1">
      <alignment horizontal="center" vertical="center"/>
    </xf>
    <xf numFmtId="0" fontId="54" fillId="0" borderId="17" xfId="0" applyFont="1" applyFill="1" applyBorder="1" applyAlignment="1">
      <alignment horizontal="left" vertical="top" wrapText="1"/>
    </xf>
    <xf numFmtId="0" fontId="55" fillId="0" borderId="17" xfId="0" applyFont="1" applyFill="1" applyBorder="1" applyAlignment="1">
      <alignment horizontal="left" wrapText="1"/>
    </xf>
    <xf numFmtId="167" fontId="55" fillId="0" borderId="17" xfId="0" applyNumberFormat="1" applyFont="1" applyFill="1" applyBorder="1" applyAlignment="1">
      <alignment horizontal="right" wrapText="1"/>
    </xf>
    <xf numFmtId="0" fontId="55" fillId="0" borderId="0" xfId="0" applyFont="1" applyFill="1"/>
    <xf numFmtId="0" fontId="54" fillId="0" borderId="14" xfId="0" applyFont="1" applyFill="1" applyBorder="1" applyAlignment="1">
      <alignment horizontal="center" vertical="center"/>
    </xf>
    <xf numFmtId="0" fontId="54" fillId="0" borderId="14" xfId="0" applyFont="1" applyFill="1" applyBorder="1" applyAlignment="1">
      <alignment horizontal="left" vertical="top" wrapText="1"/>
    </xf>
    <xf numFmtId="0" fontId="55" fillId="0" borderId="14" xfId="0" applyFont="1" applyFill="1" applyBorder="1" applyAlignment="1">
      <alignment horizontal="left" wrapText="1"/>
    </xf>
    <xf numFmtId="167" fontId="55" fillId="0" borderId="14" xfId="0" applyNumberFormat="1" applyFont="1" applyFill="1" applyBorder="1" applyAlignment="1">
      <alignment horizontal="right" wrapText="1"/>
    </xf>
    <xf numFmtId="0" fontId="54" fillId="0" borderId="18" xfId="0" applyFont="1" applyFill="1" applyBorder="1" applyAlignment="1">
      <alignment horizontal="center" vertical="center"/>
    </xf>
    <xf numFmtId="0" fontId="54" fillId="0" borderId="18" xfId="0" applyFont="1" applyFill="1" applyBorder="1" applyAlignment="1">
      <alignment horizontal="left" vertical="top" wrapText="1"/>
    </xf>
    <xf numFmtId="0" fontId="55" fillId="0" borderId="18" xfId="0" applyFont="1" applyFill="1" applyBorder="1" applyAlignment="1">
      <alignment horizontal="left" wrapText="1"/>
    </xf>
    <xf numFmtId="167" fontId="55" fillId="0" borderId="18" xfId="0" applyNumberFormat="1" applyFont="1" applyFill="1" applyBorder="1" applyAlignment="1">
      <alignment horizontal="right" wrapText="1"/>
    </xf>
    <xf numFmtId="0" fontId="51" fillId="0" borderId="19" xfId="0" applyFont="1" applyFill="1" applyBorder="1" applyAlignment="1">
      <alignment horizontal="center" vertical="center"/>
    </xf>
    <xf numFmtId="0" fontId="51" fillId="0" borderId="19" xfId="0" applyFont="1" applyFill="1" applyBorder="1" applyAlignment="1">
      <alignment horizontal="left" vertical="top" wrapText="1"/>
    </xf>
    <xf numFmtId="0" fontId="52" fillId="0" borderId="19" xfId="0" applyFont="1" applyFill="1" applyBorder="1" applyAlignment="1">
      <alignment horizontal="left" wrapText="1"/>
    </xf>
    <xf numFmtId="0" fontId="44" fillId="0" borderId="0" xfId="0" applyFont="1" applyFill="1" applyBorder="1" applyAlignment="1">
      <alignment horizontal="center" vertical="center"/>
    </xf>
    <xf numFmtId="0" fontId="44" fillId="0" borderId="0" xfId="0" applyFont="1" applyFill="1" applyBorder="1" applyAlignment="1">
      <alignment horizontal="left" vertical="top" wrapText="1"/>
    </xf>
    <xf numFmtId="0" fontId="45" fillId="0" borderId="0" xfId="0" applyFont="1" applyFill="1" applyBorder="1" applyAlignment="1">
      <alignment horizontal="left" wrapText="1"/>
    </xf>
    <xf numFmtId="0" fontId="51" fillId="0" borderId="16" xfId="0" applyFont="1" applyFill="1" applyBorder="1" applyAlignment="1">
      <alignment horizontal="center" vertical="center"/>
    </xf>
    <xf numFmtId="0" fontId="51" fillId="0" borderId="16" xfId="0" applyFont="1" applyFill="1" applyBorder="1" applyAlignment="1">
      <alignment horizontal="left" vertical="top" wrapText="1"/>
    </xf>
    <xf numFmtId="0" fontId="44" fillId="0" borderId="16" xfId="0" applyFont="1" applyFill="1" applyBorder="1" applyAlignment="1">
      <alignment horizontal="center" vertical="center"/>
    </xf>
    <xf numFmtId="0" fontId="44" fillId="0" borderId="16" xfId="0" applyFont="1" applyFill="1" applyBorder="1" applyAlignment="1">
      <alignment horizontal="left" vertical="top" wrapText="1"/>
    </xf>
    <xf numFmtId="0" fontId="45" fillId="0" borderId="16" xfId="0" applyFont="1" applyFill="1" applyBorder="1" applyAlignment="1">
      <alignment horizontal="left" wrapText="1"/>
    </xf>
    <xf numFmtId="0" fontId="48" fillId="0" borderId="0" xfId="0" applyFont="1" applyFill="1" applyBorder="1" applyAlignment="1">
      <alignment horizontal="left" vertical="top" wrapText="1"/>
    </xf>
    <xf numFmtId="0" fontId="47" fillId="0" borderId="16" xfId="0" applyFont="1" applyFill="1" applyBorder="1" applyAlignment="1">
      <alignment horizontal="center" vertical="center"/>
    </xf>
    <xf numFmtId="0" fontId="47" fillId="0" borderId="16" xfId="0" applyFont="1" applyFill="1" applyBorder="1" applyAlignment="1">
      <alignment horizontal="left" vertical="top" wrapText="1"/>
    </xf>
    <xf numFmtId="0" fontId="47" fillId="0" borderId="10" xfId="0" applyFont="1" applyFill="1" applyBorder="1" applyAlignment="1">
      <alignment horizontal="center" vertical="top" wrapText="1"/>
    </xf>
    <xf numFmtId="0" fontId="48" fillId="0" borderId="10" xfId="0" applyFont="1" applyFill="1" applyBorder="1" applyAlignment="1">
      <alignment horizontal="center" vertical="center"/>
    </xf>
    <xf numFmtId="0" fontId="48" fillId="0" borderId="10" xfId="0" applyFont="1" applyFill="1" applyBorder="1" applyAlignment="1">
      <alignment horizontal="left" vertical="top" wrapText="1"/>
    </xf>
    <xf numFmtId="0" fontId="50" fillId="0" borderId="10" xfId="0" applyFont="1" applyFill="1" applyBorder="1" applyAlignment="1">
      <alignment horizontal="left" wrapText="1"/>
    </xf>
    <xf numFmtId="0" fontId="50" fillId="0" borderId="0" xfId="0" applyFont="1" applyFill="1" applyBorder="1" applyAlignment="1">
      <alignment horizontal="left" wrapText="1"/>
    </xf>
    <xf numFmtId="0" fontId="48" fillId="0" borderId="16" xfId="0" applyFont="1" applyFill="1" applyBorder="1" applyAlignment="1">
      <alignment horizontal="center" vertical="center"/>
    </xf>
    <xf numFmtId="0" fontId="48" fillId="0" borderId="16" xfId="0" applyFont="1" applyFill="1" applyBorder="1" applyAlignment="1">
      <alignment horizontal="left" vertical="top" wrapText="1"/>
    </xf>
    <xf numFmtId="0" fontId="56" fillId="0" borderId="0" xfId="0" applyFont="1" applyFill="1" applyBorder="1" applyAlignment="1">
      <alignment horizontal="left" wrapText="1"/>
    </xf>
    <xf numFmtId="0" fontId="50" fillId="0" borderId="16" xfId="0" applyFont="1" applyFill="1" applyBorder="1" applyAlignment="1">
      <alignment horizontal="left" wrapText="1"/>
    </xf>
    <xf numFmtId="0" fontId="57" fillId="0" borderId="0" xfId="58" applyFont="1" applyBorder="1" applyAlignment="1">
      <alignment horizontal="center" vertical="top"/>
    </xf>
    <xf numFmtId="0" fontId="57" fillId="0" borderId="0" xfId="58" applyFont="1" applyBorder="1" applyAlignment="1">
      <alignment vertical="distributed" wrapText="1"/>
    </xf>
    <xf numFmtId="0" fontId="57" fillId="0" borderId="0" xfId="58" applyFont="1" applyBorder="1" applyAlignment="1"/>
    <xf numFmtId="0" fontId="57" fillId="0" borderId="0" xfId="58" applyFont="1" applyBorder="1" applyAlignment="1">
      <alignment horizontal="center"/>
    </xf>
    <xf numFmtId="4" fontId="57" fillId="0" borderId="0" xfId="59" applyNumberFormat="1" applyFont="1" applyBorder="1" applyAlignment="1">
      <alignment horizontal="center"/>
    </xf>
    <xf numFmtId="4" fontId="57" fillId="0" borderId="0" xfId="59" applyNumberFormat="1" applyFont="1" applyBorder="1" applyAlignment="1">
      <alignment horizontal="right"/>
    </xf>
    <xf numFmtId="0" fontId="46" fillId="0" borderId="0" xfId="58" applyFont="1" applyAlignment="1">
      <alignment horizontal="center"/>
    </xf>
    <xf numFmtId="4" fontId="58" fillId="0" borderId="0" xfId="58" applyNumberFormat="1" applyFont="1"/>
    <xf numFmtId="4" fontId="46" fillId="0" borderId="0" xfId="58" applyNumberFormat="1" applyFont="1"/>
    <xf numFmtId="167" fontId="52" fillId="0" borderId="19" xfId="0" applyNumberFormat="1" applyFont="1" applyFill="1" applyBorder="1" applyAlignment="1">
      <alignment horizontal="right" wrapText="1"/>
    </xf>
    <xf numFmtId="0" fontId="52" fillId="0" borderId="0" xfId="0" applyFont="1" applyFill="1" applyAlignment="1">
      <alignment horizontal="right"/>
    </xf>
    <xf numFmtId="167" fontId="52" fillId="0" borderId="10" xfId="0" applyNumberFormat="1" applyFont="1" applyFill="1" applyBorder="1" applyAlignment="1">
      <alignment horizontal="right" wrapText="1"/>
    </xf>
    <xf numFmtId="167" fontId="45" fillId="0" borderId="16" xfId="0" applyNumberFormat="1" applyFont="1" applyFill="1" applyBorder="1" applyAlignment="1">
      <alignment horizontal="right" wrapText="1"/>
    </xf>
    <xf numFmtId="167" fontId="50" fillId="0" borderId="10" xfId="0" applyNumberFormat="1" applyFont="1" applyFill="1" applyBorder="1" applyAlignment="1">
      <alignment horizontal="right" wrapText="1"/>
    </xf>
    <xf numFmtId="167" fontId="47" fillId="0" borderId="16" xfId="0" applyNumberFormat="1" applyFont="1" applyFill="1" applyBorder="1" applyAlignment="1">
      <alignment horizontal="right" vertical="top" wrapText="1"/>
    </xf>
    <xf numFmtId="167" fontId="50" fillId="0" borderId="16" xfId="0" applyNumberFormat="1" applyFont="1" applyFill="1" applyBorder="1" applyAlignment="1">
      <alignment horizontal="right" wrapText="1"/>
    </xf>
    <xf numFmtId="167" fontId="45" fillId="0" borderId="0" xfId="0" applyNumberFormat="1" applyFont="1" applyFill="1"/>
    <xf numFmtId="0" fontId="9" fillId="0" borderId="10" xfId="0" applyFont="1" applyFill="1" applyBorder="1" applyAlignment="1">
      <alignment horizontal="center" vertical="center"/>
    </xf>
    <xf numFmtId="0" fontId="9" fillId="0" borderId="19" xfId="0" applyFont="1" applyFill="1" applyBorder="1" applyAlignment="1">
      <alignment horizontal="center" vertical="center"/>
    </xf>
    <xf numFmtId="0" fontId="59" fillId="0" borderId="0" xfId="58" applyFont="1" applyBorder="1" applyAlignment="1">
      <alignment horizontal="center" vertical="top"/>
    </xf>
    <xf numFmtId="0" fontId="59" fillId="0" borderId="0" xfId="58" applyFont="1" applyBorder="1" applyAlignment="1">
      <alignment vertical="distributed" wrapText="1"/>
    </xf>
    <xf numFmtId="0" fontId="59" fillId="0" borderId="0" xfId="58" applyFont="1" applyBorder="1" applyAlignment="1"/>
    <xf numFmtId="0" fontId="59" fillId="0" borderId="0" xfId="58" applyFont="1" applyBorder="1" applyAlignment="1">
      <alignment horizontal="center"/>
    </xf>
    <xf numFmtId="4" fontId="59" fillId="0" borderId="0" xfId="59" applyNumberFormat="1" applyFont="1" applyBorder="1" applyAlignment="1">
      <alignment horizontal="center"/>
    </xf>
    <xf numFmtId="4" fontId="59" fillId="0" borderId="0" xfId="59" applyNumberFormat="1" applyFont="1" applyBorder="1" applyAlignment="1">
      <alignment horizontal="right"/>
    </xf>
    <xf numFmtId="0" fontId="60" fillId="0" borderId="0" xfId="58" applyFont="1"/>
    <xf numFmtId="0" fontId="61" fillId="0" borderId="10" xfId="0" applyFont="1" applyFill="1" applyBorder="1" applyAlignment="1">
      <alignment horizontal="center" vertical="top" wrapText="1"/>
    </xf>
    <xf numFmtId="0" fontId="61" fillId="0" borderId="10" xfId="0" applyFont="1" applyFill="1" applyBorder="1" applyAlignment="1">
      <alignment horizontal="left" vertical="top" wrapText="1"/>
    </xf>
    <xf numFmtId="0" fontId="62" fillId="0" borderId="10" xfId="0" applyFont="1" applyFill="1" applyBorder="1" applyAlignment="1">
      <alignment horizontal="center" vertical="center" wrapText="1"/>
    </xf>
    <xf numFmtId="0" fontId="61" fillId="0" borderId="0" xfId="0" applyFont="1" applyFill="1" applyBorder="1" applyAlignment="1">
      <alignment horizontal="center" vertical="top" wrapText="1"/>
    </xf>
    <xf numFmtId="0" fontId="61" fillId="0" borderId="0" xfId="0" applyFont="1" applyFill="1" applyBorder="1" applyAlignment="1">
      <alignment horizontal="left" vertical="top" wrapText="1"/>
    </xf>
    <xf numFmtId="0" fontId="62" fillId="0" borderId="0" xfId="0" applyFont="1" applyFill="1" applyBorder="1" applyAlignment="1">
      <alignment horizontal="center" vertical="center" wrapText="1"/>
    </xf>
    <xf numFmtId="49" fontId="59" fillId="0" borderId="13" xfId="56" applyNumberFormat="1" applyFont="1" applyFill="1" applyBorder="1" applyAlignment="1">
      <alignment horizontal="center" vertical="top"/>
    </xf>
    <xf numFmtId="16" fontId="63" fillId="0" borderId="14" xfId="56" applyNumberFormat="1" applyFont="1" applyFill="1" applyBorder="1" applyAlignment="1">
      <alignment vertical="center" wrapText="1"/>
    </xf>
    <xf numFmtId="2" fontId="59" fillId="0" borderId="14" xfId="56" applyNumberFormat="1" applyFont="1" applyFill="1" applyBorder="1" applyAlignment="1">
      <alignment horizontal="center"/>
    </xf>
    <xf numFmtId="0" fontId="59" fillId="0" borderId="14" xfId="56" applyFont="1" applyFill="1" applyBorder="1" applyAlignment="1">
      <alignment horizontal="center"/>
    </xf>
    <xf numFmtId="4" fontId="59" fillId="0" borderId="14" xfId="56" applyNumberFormat="1" applyFont="1" applyFill="1" applyBorder="1" applyAlignment="1">
      <alignment horizontal="right"/>
    </xf>
    <xf numFmtId="4" fontId="59" fillId="0" borderId="15" xfId="56" applyNumberFormat="1" applyFont="1" applyFill="1" applyBorder="1" applyAlignment="1">
      <alignment horizontal="right"/>
    </xf>
    <xf numFmtId="49" fontId="59" fillId="0" borderId="0" xfId="56" applyNumberFormat="1" applyFont="1" applyFill="1" applyAlignment="1">
      <alignment horizontal="center" vertical="top"/>
    </xf>
    <xf numFmtId="16" fontId="59" fillId="0" borderId="0" xfId="56" applyNumberFormat="1" applyFont="1" applyFill="1" applyAlignment="1">
      <alignment vertical="top" wrapText="1"/>
    </xf>
    <xf numFmtId="2" fontId="59" fillId="0" borderId="0" xfId="56" applyNumberFormat="1" applyFont="1" applyFill="1" applyAlignment="1">
      <alignment horizontal="center"/>
    </xf>
    <xf numFmtId="0" fontId="59" fillId="0" borderId="0" xfId="56" applyFont="1" applyFill="1" applyAlignment="1">
      <alignment horizontal="center"/>
    </xf>
    <xf numFmtId="4" fontId="59" fillId="0" borderId="0" xfId="56" applyNumberFormat="1" applyFont="1" applyFill="1" applyAlignment="1">
      <alignment horizontal="right"/>
    </xf>
    <xf numFmtId="49" fontId="63" fillId="0" borderId="0" xfId="58" applyNumberFormat="1" applyFont="1" applyAlignment="1">
      <alignment horizontal="center" vertical="top"/>
    </xf>
    <xf numFmtId="0" fontId="63" fillId="0" borderId="0" xfId="58" applyFont="1" applyAlignment="1">
      <alignment horizontal="left" vertical="top" wrapText="1"/>
    </xf>
    <xf numFmtId="0" fontId="63" fillId="0" borderId="0" xfId="58" applyFont="1" applyAlignment="1">
      <alignment horizontal="center"/>
    </xf>
    <xf numFmtId="4" fontId="63" fillId="0" borderId="0" xfId="58" applyNumberFormat="1" applyFont="1" applyAlignment="1">
      <alignment horizontal="center"/>
    </xf>
    <xf numFmtId="0" fontId="60" fillId="0" borderId="0" xfId="58" applyFont="1" applyAlignment="1">
      <alignment horizontal="center"/>
    </xf>
    <xf numFmtId="49" fontId="63" fillId="0" borderId="0" xfId="56" applyNumberFormat="1" applyFont="1" applyFill="1" applyAlignment="1">
      <alignment horizontal="center" vertical="top"/>
    </xf>
    <xf numFmtId="0" fontId="63" fillId="0" borderId="0" xfId="56" applyFont="1" applyAlignment="1">
      <alignment vertical="top" wrapText="1"/>
    </xf>
    <xf numFmtId="0" fontId="63" fillId="0" borderId="0" xfId="56" applyFont="1" applyFill="1" applyAlignment="1">
      <alignment horizontal="center"/>
    </xf>
    <xf numFmtId="2" fontId="63" fillId="0" borderId="0" xfId="56" applyNumberFormat="1" applyFont="1" applyFill="1" applyAlignment="1">
      <alignment horizontal="right"/>
    </xf>
    <xf numFmtId="4" fontId="63" fillId="0" borderId="0" xfId="56" applyNumberFormat="1" applyFont="1" applyFill="1" applyBorder="1" applyAlignment="1">
      <alignment horizontal="right"/>
    </xf>
    <xf numFmtId="4" fontId="63" fillId="0" borderId="0" xfId="58" applyNumberFormat="1" applyFont="1" applyBorder="1"/>
    <xf numFmtId="0" fontId="63" fillId="0" borderId="0" xfId="56" applyFont="1" applyFill="1" applyAlignment="1">
      <alignment vertical="top" wrapText="1"/>
    </xf>
    <xf numFmtId="4" fontId="63" fillId="0" borderId="0" xfId="56" applyNumberFormat="1" applyFont="1" applyBorder="1" applyAlignment="1">
      <alignment horizontal="right"/>
    </xf>
    <xf numFmtId="0" fontId="63" fillId="0" borderId="0" xfId="56" quotePrefix="1" applyFont="1" applyFill="1" applyAlignment="1">
      <alignment vertical="top" wrapText="1"/>
    </xf>
    <xf numFmtId="2" fontId="63" fillId="0" borderId="0" xfId="56" applyNumberFormat="1" applyFont="1" applyAlignment="1">
      <alignment horizontal="right"/>
    </xf>
    <xf numFmtId="0" fontId="63" fillId="0" borderId="0" xfId="56" applyFont="1" applyFill="1" applyAlignment="1">
      <alignment vertical="center" wrapText="1"/>
    </xf>
    <xf numFmtId="4" fontId="63" fillId="0" borderId="0" xfId="58" applyNumberFormat="1" applyFont="1" applyBorder="1" applyAlignment="1">
      <alignment vertical="center"/>
    </xf>
    <xf numFmtId="0" fontId="63" fillId="0" borderId="0" xfId="56" applyFont="1" applyAlignment="1">
      <alignment horizontal="center"/>
    </xf>
    <xf numFmtId="4" fontId="63" fillId="0" borderId="0" xfId="58" applyNumberFormat="1" applyFont="1" applyFill="1" applyBorder="1" applyAlignment="1">
      <alignment horizontal="right"/>
    </xf>
    <xf numFmtId="0" fontId="63" fillId="0" borderId="0" xfId="56" applyFont="1" applyFill="1" applyAlignment="1">
      <alignment horizontal="center" vertical="center"/>
    </xf>
    <xf numFmtId="0" fontId="63" fillId="0" borderId="0" xfId="58" applyFont="1" applyAlignment="1">
      <alignment horizontal="justify" vertical="top" wrapText="1"/>
    </xf>
    <xf numFmtId="2" fontId="63" fillId="0" borderId="0" xfId="56" applyNumberFormat="1" applyFont="1" applyFill="1" applyBorder="1" applyAlignment="1">
      <alignment horizontal="right"/>
    </xf>
    <xf numFmtId="2" fontId="63" fillId="0" borderId="0" xfId="56" applyNumberFormat="1" applyFont="1" applyFill="1" applyAlignment="1">
      <alignment horizontal="center"/>
    </xf>
    <xf numFmtId="4" fontId="63" fillId="0" borderId="0" xfId="56" applyNumberFormat="1" applyFont="1" applyFill="1" applyAlignment="1">
      <alignment horizontal="right"/>
    </xf>
    <xf numFmtId="49" fontId="59" fillId="0" borderId="12" xfId="56" applyNumberFormat="1" applyFont="1" applyFill="1" applyBorder="1" applyAlignment="1">
      <alignment horizontal="center" vertical="top"/>
    </xf>
    <xf numFmtId="4" fontId="63" fillId="0" borderId="12" xfId="56" applyNumberFormat="1" applyFont="1" applyFill="1" applyBorder="1" applyAlignment="1">
      <alignment vertical="top" wrapText="1"/>
    </xf>
    <xf numFmtId="0" fontId="59" fillId="0" borderId="12" xfId="56" applyFont="1" applyFill="1" applyBorder="1" applyAlignment="1">
      <alignment horizontal="center"/>
    </xf>
    <xf numFmtId="2" fontId="59" fillId="0" borderId="12" xfId="56" applyNumberFormat="1" applyFont="1" applyFill="1" applyBorder="1" applyAlignment="1">
      <alignment horizontal="center"/>
    </xf>
    <xf numFmtId="4" fontId="59" fillId="0" borderId="12" xfId="56" applyNumberFormat="1" applyFont="1" applyFill="1" applyBorder="1"/>
    <xf numFmtId="4" fontId="59" fillId="0" borderId="12" xfId="56" applyNumberFormat="1" applyFont="1" applyFill="1" applyBorder="1" applyAlignment="1">
      <alignment horizontal="right"/>
    </xf>
    <xf numFmtId="0" fontId="59" fillId="0" borderId="0" xfId="58" applyFont="1" applyBorder="1" applyAlignment="1">
      <alignment horizontal="left" vertical="top"/>
    </xf>
    <xf numFmtId="0" fontId="59" fillId="0" borderId="0" xfId="56" applyFont="1" applyFill="1" applyBorder="1" applyAlignment="1">
      <alignment horizontal="center"/>
    </xf>
    <xf numFmtId="2" fontId="59" fillId="0" borderId="0" xfId="56" applyNumberFormat="1" applyFont="1" applyFill="1" applyBorder="1" applyAlignment="1">
      <alignment horizontal="center"/>
    </xf>
    <xf numFmtId="4" fontId="59" fillId="0" borderId="0" xfId="56" applyNumberFormat="1" applyFont="1" applyFill="1" applyBorder="1"/>
    <xf numFmtId="4" fontId="59" fillId="0" borderId="0" xfId="56" applyNumberFormat="1" applyFont="1" applyFill="1" applyBorder="1" applyAlignment="1">
      <alignment horizontal="right"/>
    </xf>
    <xf numFmtId="4" fontId="59" fillId="0" borderId="0" xfId="56" applyNumberFormat="1" applyFont="1" applyFill="1" applyAlignment="1">
      <alignment vertical="top" wrapText="1"/>
    </xf>
    <xf numFmtId="4" fontId="59" fillId="0" borderId="0" xfId="56" applyNumberFormat="1" applyFont="1" applyFill="1" applyAlignment="1">
      <alignment horizontal="center"/>
    </xf>
    <xf numFmtId="4" fontId="59" fillId="0" borderId="0" xfId="56" applyNumberFormat="1" applyFont="1" applyFill="1"/>
    <xf numFmtId="16" fontId="63" fillId="0" borderId="14" xfId="56" applyNumberFormat="1" applyFont="1" applyFill="1" applyBorder="1" applyAlignment="1">
      <alignment vertical="top" wrapText="1"/>
    </xf>
    <xf numFmtId="49" fontId="59" fillId="0" borderId="14" xfId="56" applyNumberFormat="1" applyFont="1" applyFill="1" applyBorder="1" applyAlignment="1">
      <alignment horizontal="center" vertical="top"/>
    </xf>
    <xf numFmtId="4" fontId="59" fillId="0" borderId="14" xfId="56" applyNumberFormat="1" applyFont="1" applyFill="1" applyBorder="1" applyAlignment="1">
      <alignment horizontal="center" wrapText="1"/>
    </xf>
    <xf numFmtId="4" fontId="59" fillId="0" borderId="14" xfId="56" applyNumberFormat="1" applyFont="1" applyFill="1" applyBorder="1" applyAlignment="1">
      <alignment horizontal="center"/>
    </xf>
    <xf numFmtId="4" fontId="59" fillId="0" borderId="15" xfId="56" applyNumberFormat="1" applyFont="1" applyFill="1" applyBorder="1" applyAlignment="1">
      <alignment horizontal="center"/>
    </xf>
    <xf numFmtId="4" fontId="59" fillId="0" borderId="0" xfId="56" applyNumberFormat="1" applyFont="1" applyFill="1" applyAlignment="1">
      <alignment horizontal="center" wrapText="1"/>
    </xf>
    <xf numFmtId="4" fontId="59" fillId="0" borderId="0" xfId="56" applyNumberFormat="1" applyFont="1" applyFill="1" applyAlignment="1">
      <alignment horizontal="right" wrapText="1"/>
    </xf>
    <xf numFmtId="4" fontId="59" fillId="0" borderId="0" xfId="56" applyNumberFormat="1" applyFont="1" applyFill="1" applyBorder="1" applyAlignment="1">
      <alignment horizontal="center"/>
    </xf>
    <xf numFmtId="49" fontId="63" fillId="0" borderId="0" xfId="52" applyNumberFormat="1" applyFont="1" applyAlignment="1">
      <alignment horizontal="center" vertical="top"/>
    </xf>
    <xf numFmtId="0" fontId="63" fillId="0" borderId="0" xfId="51" applyFont="1" applyBorder="1" applyAlignment="1"/>
    <xf numFmtId="49" fontId="63" fillId="0" borderId="0" xfId="52" applyNumberFormat="1" applyFont="1" applyAlignment="1">
      <alignment horizontal="center" vertical="center"/>
    </xf>
    <xf numFmtId="0" fontId="63" fillId="0" borderId="0" xfId="56" applyFont="1" applyAlignment="1">
      <alignment horizontal="center" vertical="center"/>
    </xf>
    <xf numFmtId="0" fontId="63" fillId="0" borderId="0" xfId="51" applyFont="1" applyBorder="1" applyAlignment="1">
      <alignment vertical="center"/>
    </xf>
    <xf numFmtId="2" fontId="63" fillId="0" borderId="0" xfId="58" applyNumberFormat="1" applyFont="1" applyFill="1" applyAlignment="1">
      <alignment horizontal="right"/>
    </xf>
    <xf numFmtId="49" fontId="64" fillId="0" borderId="0" xfId="58" applyNumberFormat="1" applyFont="1" applyFill="1" applyAlignment="1">
      <alignment horizontal="center" vertical="top"/>
    </xf>
    <xf numFmtId="4" fontId="60" fillId="0" borderId="0" xfId="58" applyNumberFormat="1" applyFont="1"/>
    <xf numFmtId="0" fontId="63" fillId="0" borderId="0" xfId="56" applyFont="1" applyFill="1" applyAlignment="1">
      <alignment horizontal="left" vertical="top" wrapText="1"/>
    </xf>
    <xf numFmtId="0" fontId="60" fillId="0" borderId="0" xfId="58" applyFont="1" applyAlignment="1">
      <alignment horizontal="justify" vertical="top" wrapText="1"/>
    </xf>
    <xf numFmtId="0" fontId="63" fillId="0" borderId="0" xfId="58" applyFont="1" applyFill="1" applyAlignment="1">
      <alignment vertical="top" wrapText="1"/>
    </xf>
    <xf numFmtId="2" fontId="60" fillId="0" borderId="0" xfId="58" applyNumberFormat="1" applyFont="1"/>
    <xf numFmtId="0" fontId="63" fillId="0" borderId="0" xfId="52" applyFont="1" applyAlignment="1">
      <alignment horizontal="justify" vertical="top" wrapText="1"/>
    </xf>
    <xf numFmtId="4" fontId="63" fillId="0" borderId="0" xfId="52" applyNumberFormat="1" applyFont="1"/>
    <xf numFmtId="2" fontId="63" fillId="0" borderId="0" xfId="58" applyNumberFormat="1" applyFont="1" applyFill="1" applyBorder="1" applyAlignment="1">
      <alignment horizontal="right"/>
    </xf>
    <xf numFmtId="4" fontId="63" fillId="0" borderId="0" xfId="58" applyNumberFormat="1" applyFont="1" applyBorder="1" applyAlignment="1">
      <alignment horizontal="right"/>
    </xf>
    <xf numFmtId="0" fontId="63" fillId="0" borderId="0" xfId="58" applyFont="1"/>
    <xf numFmtId="0" fontId="66" fillId="0" borderId="0" xfId="0" applyFont="1" applyAlignment="1" applyProtection="1">
      <alignment vertical="top" wrapText="1"/>
    </xf>
    <xf numFmtId="0" fontId="66" fillId="0" borderId="0" xfId="56" applyFont="1" applyFill="1" applyAlignment="1">
      <alignment vertical="top" wrapText="1"/>
    </xf>
    <xf numFmtId="0" fontId="67" fillId="0" borderId="0" xfId="0" applyFont="1" applyFill="1" applyAlignment="1">
      <alignment horizontal="left" vertical="top" wrapText="1" shrinkToFit="1"/>
    </xf>
    <xf numFmtId="49" fontId="59" fillId="0" borderId="0" xfId="56" applyNumberFormat="1" applyFont="1" applyFill="1" applyBorder="1" applyAlignment="1">
      <alignment horizontal="center" vertical="top"/>
    </xf>
    <xf numFmtId="16" fontId="63" fillId="0" borderId="0" xfId="56" applyNumberFormat="1" applyFont="1" applyFill="1" applyBorder="1" applyAlignment="1">
      <alignment vertical="top" wrapText="1"/>
    </xf>
    <xf numFmtId="4" fontId="59" fillId="0" borderId="0" xfId="56" applyNumberFormat="1" applyFont="1" applyFill="1" applyBorder="1" applyAlignment="1">
      <alignment horizontal="center" wrapText="1"/>
    </xf>
    <xf numFmtId="0" fontId="63" fillId="0" borderId="0" xfId="58" applyFont="1" applyFill="1" applyAlignment="1">
      <alignment horizontal="left" vertical="justify" wrapText="1"/>
    </xf>
    <xf numFmtId="1" fontId="63" fillId="0" borderId="0" xfId="58" applyNumberFormat="1" applyFont="1" applyAlignment="1">
      <alignment horizontal="center"/>
    </xf>
    <xf numFmtId="4" fontId="63" fillId="0" borderId="0" xfId="57" applyNumberFormat="1" applyFont="1" applyBorder="1" applyAlignment="1">
      <alignment horizontal="right"/>
    </xf>
    <xf numFmtId="0" fontId="63" fillId="0" borderId="0" xfId="58" applyFont="1" applyFill="1" applyAlignment="1">
      <alignment horizontal="center"/>
    </xf>
    <xf numFmtId="4" fontId="63" fillId="0" borderId="0" xfId="58" applyNumberFormat="1" applyFont="1" applyFill="1" applyBorder="1"/>
    <xf numFmtId="0" fontId="63" fillId="0" borderId="0" xfId="58" applyFont="1" applyFill="1" applyAlignment="1">
      <alignment horizontal="left" vertical="top" wrapText="1"/>
    </xf>
    <xf numFmtId="2" fontId="63" fillId="0" borderId="0" xfId="57" applyNumberFormat="1" applyFont="1" applyFill="1" applyBorder="1" applyAlignment="1">
      <alignment horizontal="center"/>
    </xf>
    <xf numFmtId="4" fontId="63" fillId="0" borderId="0" xfId="58" applyNumberFormat="1" applyFont="1" applyFill="1" applyAlignment="1">
      <alignment horizontal="center"/>
    </xf>
    <xf numFmtId="4" fontId="59" fillId="0" borderId="12" xfId="56" applyNumberFormat="1" applyFont="1" applyFill="1" applyBorder="1" applyAlignment="1">
      <alignment horizontal="center"/>
    </xf>
    <xf numFmtId="4" fontId="59" fillId="0" borderId="0" xfId="56" applyNumberFormat="1" applyFont="1" applyFill="1" applyBorder="1" applyAlignment="1">
      <alignment vertical="top" wrapText="1"/>
    </xf>
    <xf numFmtId="0" fontId="66" fillId="0" borderId="0" xfId="0" applyFont="1" applyFill="1" applyAlignment="1">
      <alignment horizontal="left" vertical="top" wrapText="1"/>
    </xf>
    <xf numFmtId="4" fontId="63" fillId="0" borderId="0" xfId="58" applyNumberFormat="1" applyFont="1" applyAlignment="1">
      <alignment horizontal="right"/>
    </xf>
    <xf numFmtId="4" fontId="63" fillId="0" borderId="0" xfId="58" applyNumberFormat="1" applyFont="1" applyFill="1" applyBorder="1" applyAlignment="1">
      <alignment horizontal="center"/>
    </xf>
    <xf numFmtId="2" fontId="63" fillId="0" borderId="0" xfId="58" applyNumberFormat="1" applyFont="1" applyFill="1" applyAlignment="1">
      <alignment horizontal="center"/>
    </xf>
    <xf numFmtId="49" fontId="59" fillId="0" borderId="16" xfId="56" applyNumberFormat="1" applyFont="1" applyFill="1" applyBorder="1" applyAlignment="1">
      <alignment horizontal="center" vertical="top"/>
    </xf>
    <xf numFmtId="4" fontId="59" fillId="0" borderId="16" xfId="56" applyNumberFormat="1" applyFont="1" applyFill="1" applyBorder="1" applyAlignment="1">
      <alignment vertical="center" wrapText="1"/>
    </xf>
    <xf numFmtId="2" fontId="59" fillId="0" borderId="16" xfId="56" applyNumberFormat="1" applyFont="1" applyFill="1" applyBorder="1" applyAlignment="1">
      <alignment horizontal="center"/>
    </xf>
    <xf numFmtId="0" fontId="59" fillId="0" borderId="16" xfId="56" applyFont="1" applyFill="1" applyBorder="1" applyAlignment="1">
      <alignment horizontal="center"/>
    </xf>
    <xf numFmtId="4" fontId="59" fillId="0" borderId="16" xfId="56" applyNumberFormat="1" applyFont="1" applyFill="1" applyBorder="1" applyAlignment="1">
      <alignment horizontal="center"/>
    </xf>
    <xf numFmtId="4" fontId="59" fillId="0" borderId="16" xfId="56" applyNumberFormat="1" applyFont="1" applyFill="1" applyBorder="1"/>
    <xf numFmtId="0" fontId="59" fillId="0" borderId="0" xfId="56" applyFont="1" applyFill="1" applyBorder="1" applyAlignment="1">
      <alignment vertical="top" wrapText="1"/>
    </xf>
    <xf numFmtId="2" fontId="63" fillId="0" borderId="0" xfId="56" applyNumberFormat="1" applyFont="1" applyFill="1" applyBorder="1" applyAlignment="1">
      <alignment horizontal="center"/>
    </xf>
    <xf numFmtId="0" fontId="63" fillId="0" borderId="0" xfId="56" applyFont="1" applyFill="1" applyBorder="1" applyAlignment="1">
      <alignment horizontal="center"/>
    </xf>
    <xf numFmtId="49" fontId="64" fillId="0" borderId="0" xfId="58" applyNumberFormat="1" applyFont="1" applyFill="1" applyAlignment="1">
      <alignment horizontal="center" vertical="center"/>
    </xf>
    <xf numFmtId="0" fontId="63" fillId="0" borderId="0" xfId="56" applyFont="1" applyAlignment="1">
      <alignment horizontal="left" vertical="center" wrapText="1"/>
    </xf>
    <xf numFmtId="0" fontId="63" fillId="0" borderId="0" xfId="52" applyFont="1" applyFill="1" applyAlignment="1">
      <alignment horizontal="center" vertical="center"/>
    </xf>
    <xf numFmtId="4" fontId="63" fillId="0" borderId="0" xfId="52" applyNumberFormat="1" applyFont="1" applyBorder="1" applyAlignment="1">
      <alignment horizontal="left" vertical="center"/>
    </xf>
    <xf numFmtId="0" fontId="63" fillId="0" borderId="0" xfId="52" applyFont="1" applyFill="1" applyAlignment="1">
      <alignment horizontal="left" vertical="top" wrapText="1"/>
    </xf>
    <xf numFmtId="0" fontId="63" fillId="0" borderId="0" xfId="52" applyFont="1" applyFill="1" applyAlignment="1">
      <alignment horizontal="center"/>
    </xf>
    <xf numFmtId="4" fontId="63" fillId="0" borderId="0" xfId="52" applyNumberFormat="1" applyFont="1" applyBorder="1"/>
    <xf numFmtId="3" fontId="60" fillId="0" borderId="0" xfId="58" applyNumberFormat="1" applyFont="1"/>
    <xf numFmtId="0" fontId="62" fillId="0" borderId="0" xfId="0" applyFont="1" applyAlignment="1">
      <alignment horizontal="left" vertical="top" wrapText="1"/>
    </xf>
    <xf numFmtId="0" fontId="66" fillId="0" borderId="0" xfId="0" applyFont="1" applyAlignment="1">
      <alignment horizontal="left" vertical="top" wrapText="1"/>
    </xf>
    <xf numFmtId="4" fontId="63" fillId="0" borderId="0" xfId="58" applyNumberFormat="1" applyFont="1"/>
    <xf numFmtId="4" fontId="63" fillId="0" borderId="0" xfId="58" applyNumberFormat="1" applyFont="1" applyFill="1" applyAlignment="1">
      <alignment horizontal="right"/>
    </xf>
    <xf numFmtId="1" fontId="63" fillId="0" borderId="0" xfId="58" applyNumberFormat="1" applyFont="1" applyFill="1" applyBorder="1" applyAlignment="1">
      <alignment horizontal="left" vertical="center"/>
    </xf>
    <xf numFmtId="2" fontId="63" fillId="0" borderId="0" xfId="56" applyNumberFormat="1" applyFont="1" applyAlignment="1">
      <alignment horizontal="center"/>
    </xf>
    <xf numFmtId="4" fontId="59" fillId="0" borderId="12" xfId="56" applyNumberFormat="1" applyFont="1" applyFill="1" applyBorder="1" applyAlignment="1">
      <alignment vertical="top" wrapText="1"/>
    </xf>
    <xf numFmtId="0" fontId="59" fillId="0" borderId="14" xfId="56" applyFont="1" applyFill="1" applyBorder="1" applyAlignment="1">
      <alignment vertical="top" wrapText="1"/>
    </xf>
    <xf numFmtId="4" fontId="63" fillId="0" borderId="14" xfId="58" applyNumberFormat="1" applyFont="1" applyFill="1" applyBorder="1" applyAlignment="1">
      <alignment horizontal="center"/>
    </xf>
    <xf numFmtId="4" fontId="63" fillId="0" borderId="15" xfId="56" applyNumberFormat="1" applyFont="1" applyFill="1" applyBorder="1" applyAlignment="1">
      <alignment horizontal="right"/>
    </xf>
    <xf numFmtId="0" fontId="59" fillId="0" borderId="0" xfId="56" applyFont="1" applyFill="1" applyAlignment="1">
      <alignment vertical="top" wrapText="1"/>
    </xf>
    <xf numFmtId="4" fontId="63" fillId="0" borderId="0" xfId="56" applyNumberFormat="1" applyFont="1" applyAlignment="1">
      <alignment horizontal="right"/>
    </xf>
    <xf numFmtId="4" fontId="63" fillId="0" borderId="0" xfId="56" applyNumberFormat="1" applyFont="1" applyFill="1" applyBorder="1" applyAlignment="1"/>
    <xf numFmtId="0" fontId="9" fillId="0" borderId="16" xfId="0" applyFont="1" applyFill="1" applyBorder="1" applyAlignment="1">
      <alignment horizontal="center" vertical="center"/>
    </xf>
    <xf numFmtId="0" fontId="9" fillId="0" borderId="16" xfId="0" applyFont="1" applyFill="1" applyBorder="1" applyAlignment="1">
      <alignment horizontal="left" vertical="top" wrapText="1"/>
    </xf>
    <xf numFmtId="0" fontId="42" fillId="0" borderId="16" xfId="0" applyFont="1" applyFill="1" applyBorder="1" applyAlignment="1">
      <alignment horizontal="left" vertical="top" wrapText="1"/>
    </xf>
    <xf numFmtId="0" fontId="1" fillId="0" borderId="0" xfId="58" applyFont="1"/>
    <xf numFmtId="0" fontId="35" fillId="0" borderId="0" xfId="58" applyFont="1" applyAlignment="1">
      <alignment horizontal="right" vertical="top" wrapText="1"/>
    </xf>
    <xf numFmtId="4" fontId="35" fillId="0" borderId="12" xfId="56" applyNumberFormat="1" applyFont="1" applyFill="1" applyBorder="1" applyAlignment="1">
      <alignment horizontal="right"/>
    </xf>
    <xf numFmtId="4" fontId="6" fillId="0" borderId="0" xfId="56" applyNumberFormat="1" applyFont="1" applyFill="1" applyBorder="1" applyAlignment="1">
      <alignment horizontal="right"/>
    </xf>
    <xf numFmtId="0" fontId="2" fillId="0" borderId="0" xfId="58" applyFont="1" applyAlignment="1"/>
    <xf numFmtId="0" fontId="35" fillId="0" borderId="0" xfId="58" applyFont="1" applyAlignment="1">
      <alignment horizontal="justify" wrapText="1"/>
    </xf>
    <xf numFmtId="0" fontId="35" fillId="0" borderId="0" xfId="56" applyFont="1" applyAlignment="1">
      <alignment wrapText="1"/>
    </xf>
    <xf numFmtId="4" fontId="35" fillId="0" borderId="0" xfId="58" applyNumberFormat="1" applyFont="1" applyBorder="1" applyAlignment="1"/>
    <xf numFmtId="4" fontId="35" fillId="0" borderId="0" xfId="52" applyNumberFormat="1" applyFont="1" applyAlignment="1"/>
    <xf numFmtId="4" fontId="35" fillId="0" borderId="0" xfId="56" applyNumberFormat="1" applyFont="1" applyBorder="1" applyAlignment="1"/>
    <xf numFmtId="4" fontId="35" fillId="0" borderId="0" xfId="56" applyNumberFormat="1" applyFont="1" applyFill="1" applyBorder="1" applyAlignment="1"/>
    <xf numFmtId="4" fontId="63" fillId="0" borderId="0" xfId="58" applyNumberFormat="1" applyFont="1" applyBorder="1" applyAlignment="1"/>
    <xf numFmtId="2" fontId="35" fillId="0" borderId="0" xfId="58" applyNumberFormat="1" applyFont="1" applyFill="1" applyAlignment="1"/>
    <xf numFmtId="4" fontId="35" fillId="0" borderId="0" xfId="58" applyNumberFormat="1" applyFont="1" applyFill="1" applyAlignment="1"/>
    <xf numFmtId="1" fontId="35" fillId="0" borderId="0" xfId="58" applyNumberFormat="1" applyFont="1" applyAlignment="1">
      <alignment horizontal="right"/>
    </xf>
    <xf numFmtId="4" fontId="35" fillId="0" borderId="0" xfId="58" applyNumberFormat="1" applyFont="1" applyFill="1" applyBorder="1" applyAlignment="1"/>
    <xf numFmtId="4" fontId="35" fillId="0" borderId="0" xfId="52" applyNumberFormat="1" applyFont="1" applyBorder="1" applyAlignment="1"/>
    <xf numFmtId="4" fontId="35" fillId="0" borderId="0" xfId="58" applyNumberFormat="1" applyFont="1" applyAlignment="1"/>
    <xf numFmtId="4" fontId="2" fillId="0" borderId="0" xfId="58" applyNumberFormat="1" applyFont="1" applyAlignment="1"/>
    <xf numFmtId="0" fontId="35" fillId="0" borderId="0" xfId="58" applyFont="1" applyAlignment="1">
      <alignment wrapText="1"/>
    </xf>
    <xf numFmtId="0" fontId="35" fillId="0" borderId="0" xfId="56" applyFont="1" applyFill="1" applyAlignment="1"/>
    <xf numFmtId="4" fontId="63" fillId="0" borderId="0" xfId="56" applyNumberFormat="1" applyFont="1" applyBorder="1" applyAlignment="1"/>
    <xf numFmtId="4" fontId="35" fillId="0" borderId="0" xfId="52" applyNumberFormat="1" applyFont="1" applyFill="1" applyBorder="1" applyAlignment="1">
      <alignment horizontal="right"/>
    </xf>
    <xf numFmtId="4" fontId="35" fillId="0" borderId="0" xfId="52" applyNumberFormat="1" applyFont="1" applyBorder="1" applyAlignment="1">
      <alignment horizontal="right"/>
    </xf>
    <xf numFmtId="0" fontId="47" fillId="0" borderId="0" xfId="0" applyFont="1" applyFill="1" applyBorder="1" applyAlignment="1">
      <alignment horizontal="left" vertical="center" wrapText="1" shrinkToFit="1"/>
    </xf>
    <xf numFmtId="0" fontId="48" fillId="0" borderId="0" xfId="0" applyFont="1" applyFill="1" applyBorder="1" applyAlignment="1">
      <alignment horizontal="left" vertical="center" wrapText="1" shrinkToFit="1"/>
    </xf>
    <xf numFmtId="0" fontId="47" fillId="0" borderId="10" xfId="0" applyFont="1" applyFill="1" applyBorder="1" applyAlignment="1">
      <alignment horizontal="left" vertical="top"/>
    </xf>
    <xf numFmtId="0" fontId="44" fillId="0" borderId="10" xfId="0" applyFont="1" applyFill="1" applyBorder="1" applyAlignment="1">
      <alignment horizontal="center" vertical="top" wrapText="1"/>
    </xf>
    <xf numFmtId="0" fontId="42" fillId="0" borderId="10" xfId="0" applyFont="1" applyFill="1" applyBorder="1" applyAlignment="1">
      <alignment horizontal="left" vertical="center" wrapText="1"/>
    </xf>
    <xf numFmtId="0" fontId="9" fillId="0" borderId="0" xfId="0" applyFont="1" applyAlignment="1">
      <alignment horizontal="justify" vertical="top" wrapText="1"/>
    </xf>
    <xf numFmtId="0" fontId="0" fillId="0" borderId="0" xfId="0" applyAlignment="1"/>
  </cellXfs>
  <cellStyles count="6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avadno" xfId="0" builtinId="0"/>
    <cellStyle name="Navadno 2" xfId="36"/>
    <cellStyle name="Navadno 2 2" xfId="52"/>
    <cellStyle name="Navadno 3" xfId="49"/>
    <cellStyle name="Navadno 3 2" xfId="51"/>
    <cellStyle name="Navadno 4" xfId="58"/>
    <cellStyle name="Navadno 5" xfId="61"/>
    <cellStyle name="Navadno 6" xfId="48"/>
    <cellStyle name="Navadno 7" xfId="62"/>
    <cellStyle name="Navadno_POPIS DEL-DORNBERK-1.faza-razpis" xfId="56"/>
    <cellStyle name="Navadno_POPIS-vodovod-popravljen-brezcen" xfId="57"/>
    <cellStyle name="Neutral" xfId="37"/>
    <cellStyle name="normal1" xfId="38"/>
    <cellStyle name="Note" xfId="39"/>
    <cellStyle name="nova" xfId="40"/>
    <cellStyle name="Odstotek 2" xfId="47"/>
    <cellStyle name="Odstotek 3" xfId="53"/>
    <cellStyle name="Output" xfId="41"/>
    <cellStyle name="Slog 1" xfId="42"/>
    <cellStyle name="Title" xfId="43"/>
    <cellStyle name="Total" xfId="44"/>
    <cellStyle name="Valuta 2" xfId="54"/>
    <cellStyle name="Valuta 3" xfId="64"/>
    <cellStyle name="Vejica 2" xfId="46"/>
    <cellStyle name="Vejica 2 2" xfId="60"/>
    <cellStyle name="Vejica 3" xfId="50"/>
    <cellStyle name="Vejica 4" xfId="55"/>
    <cellStyle name="Vejica 5" xfId="59"/>
    <cellStyle name="Vejica 5 2" xfId="65"/>
    <cellStyle name="Vejica 6" xfId="63"/>
    <cellStyle name="Warning Text" xfId="45"/>
  </cellStyles>
  <dxfs count="6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4"/>
  <sheetViews>
    <sheetView view="pageBreakPreview" topLeftCell="A25" zoomScaleNormal="100" zoomScaleSheetLayoutView="100" workbookViewId="0">
      <selection activeCell="G28" sqref="G28"/>
    </sheetView>
  </sheetViews>
  <sheetFormatPr defaultColWidth="8.85546875" defaultRowHeight="15"/>
  <cols>
    <col min="1" max="1" width="10.140625" style="150" customWidth="1"/>
    <col min="2" max="2" width="53.5703125" style="150" customWidth="1"/>
    <col min="3" max="3" width="8" style="150" customWidth="1"/>
    <col min="4" max="4" width="7.42578125" style="206" customWidth="1"/>
    <col min="5" max="5" width="15.5703125" style="207" customWidth="1"/>
    <col min="6" max="6" width="3" style="208" customWidth="1"/>
    <col min="7" max="7" width="15.85546875" style="208" customWidth="1"/>
    <col min="8" max="16384" width="8.85546875" style="150"/>
  </cols>
  <sheetData>
    <row r="1" spans="1:9">
      <c r="A1" s="145"/>
      <c r="B1" s="146"/>
      <c r="C1" s="147"/>
      <c r="D1" s="147"/>
      <c r="E1" s="148"/>
      <c r="F1" s="149"/>
      <c r="G1" s="148"/>
      <c r="H1" s="149"/>
      <c r="I1" s="148"/>
    </row>
    <row r="2" spans="1:9" ht="18">
      <c r="A2" s="383" t="s">
        <v>96</v>
      </c>
      <c r="B2" s="383"/>
      <c r="C2" s="383"/>
      <c r="D2" s="383"/>
      <c r="E2" s="383"/>
      <c r="F2" s="383"/>
      <c r="G2" s="383"/>
      <c r="H2" s="149"/>
      <c r="I2" s="148"/>
    </row>
    <row r="3" spans="1:9">
      <c r="A3" s="146"/>
      <c r="B3" s="146"/>
      <c r="C3" s="147"/>
      <c r="D3" s="147"/>
      <c r="E3" s="148"/>
      <c r="F3" s="149"/>
      <c r="G3" s="148"/>
      <c r="H3" s="149"/>
      <c r="I3" s="148"/>
    </row>
    <row r="4" spans="1:9">
      <c r="A4" s="146"/>
      <c r="B4" s="146"/>
      <c r="C4" s="147"/>
      <c r="D4" s="147"/>
      <c r="E4" s="148"/>
      <c r="F4" s="149"/>
      <c r="G4" s="148"/>
      <c r="H4" s="149"/>
      <c r="I4" s="148"/>
    </row>
    <row r="5" spans="1:9">
      <c r="A5" s="146"/>
      <c r="B5" s="146"/>
      <c r="C5" s="147"/>
      <c r="D5" s="147"/>
      <c r="E5" s="148"/>
      <c r="F5" s="149"/>
      <c r="G5" s="148"/>
      <c r="H5" s="149"/>
      <c r="I5" s="148"/>
    </row>
    <row r="6" spans="1:9">
      <c r="A6" s="146"/>
      <c r="B6" s="146"/>
      <c r="C6" s="147"/>
      <c r="D6" s="147"/>
      <c r="E6" s="148"/>
      <c r="F6" s="149"/>
      <c r="G6" s="148"/>
      <c r="H6" s="149"/>
      <c r="I6" s="148"/>
    </row>
    <row r="7" spans="1:9" ht="18.75" customHeight="1">
      <c r="A7" s="146" t="s">
        <v>97</v>
      </c>
      <c r="B7" s="146"/>
      <c r="C7" s="147"/>
      <c r="D7" s="147"/>
      <c r="E7" s="148"/>
      <c r="F7" s="149"/>
      <c r="G7" s="148"/>
      <c r="H7" s="149"/>
      <c r="I7" s="148"/>
    </row>
    <row r="8" spans="1:9" ht="40.5" customHeight="1">
      <c r="A8" s="384" t="s">
        <v>113</v>
      </c>
      <c r="B8" s="384"/>
      <c r="C8" s="384"/>
      <c r="D8" s="384"/>
      <c r="E8" s="384"/>
      <c r="F8" s="151"/>
      <c r="G8" s="151"/>
      <c r="H8" s="151"/>
      <c r="I8" s="151"/>
    </row>
    <row r="9" spans="1:9">
      <c r="A9" s="145"/>
      <c r="B9" s="146"/>
      <c r="C9" s="147"/>
      <c r="D9" s="147"/>
      <c r="E9" s="148"/>
      <c r="F9" s="149"/>
      <c r="G9" s="148"/>
      <c r="H9" s="149"/>
      <c r="I9" s="148"/>
    </row>
    <row r="10" spans="1:9">
      <c r="A10" s="145"/>
      <c r="B10" s="146"/>
      <c r="C10" s="147"/>
      <c r="D10" s="147"/>
      <c r="F10" s="149"/>
      <c r="G10" s="148"/>
      <c r="H10" s="149"/>
      <c r="I10" s="148"/>
    </row>
    <row r="11" spans="1:9" ht="15.75" thickBot="1">
      <c r="A11" s="152" t="s">
        <v>98</v>
      </c>
      <c r="B11" s="153" t="s">
        <v>114</v>
      </c>
      <c r="C11" s="153"/>
      <c r="D11" s="153"/>
      <c r="E11" s="154"/>
      <c r="F11" s="154"/>
      <c r="G11" s="154"/>
      <c r="H11" s="148"/>
      <c r="I11" s="148"/>
    </row>
    <row r="12" spans="1:9" ht="16.5" thickTop="1">
      <c r="A12" s="155"/>
      <c r="B12" s="156"/>
      <c r="C12" s="157"/>
      <c r="D12" s="157"/>
      <c r="E12" s="158"/>
      <c r="F12" s="148"/>
      <c r="G12" s="158"/>
      <c r="H12" s="148"/>
      <c r="I12" s="148"/>
    </row>
    <row r="13" spans="1:9" ht="15.75" thickBot="1">
      <c r="A13" s="159" t="s">
        <v>99</v>
      </c>
      <c r="B13" s="160" t="s">
        <v>100</v>
      </c>
      <c r="C13" s="161"/>
      <c r="D13" s="161"/>
      <c r="E13" s="162" t="s">
        <v>117</v>
      </c>
      <c r="F13" s="163"/>
      <c r="G13" s="162" t="s">
        <v>118</v>
      </c>
      <c r="H13" s="148"/>
      <c r="I13" s="148"/>
    </row>
    <row r="14" spans="1:9" ht="15.75" thickTop="1">
      <c r="A14" s="164"/>
      <c r="B14" s="165" t="s">
        <v>101</v>
      </c>
      <c r="C14" s="166"/>
      <c r="D14" s="166"/>
      <c r="E14" s="167">
        <f>'Vročevod po Erjavčevi'!G29</f>
        <v>0</v>
      </c>
      <c r="F14" s="168"/>
      <c r="G14" s="167">
        <f>E14*1.22</f>
        <v>0</v>
      </c>
      <c r="H14" s="148"/>
      <c r="I14" s="148"/>
    </row>
    <row r="15" spans="1:9">
      <c r="A15" s="169"/>
      <c r="B15" s="170" t="s">
        <v>102</v>
      </c>
      <c r="C15" s="171"/>
      <c r="D15" s="171"/>
      <c r="E15" s="172">
        <f>'Vročevod po Erjavčevi'!G72</f>
        <v>0</v>
      </c>
      <c r="F15" s="168"/>
      <c r="G15" s="167">
        <f t="shared" ref="G15:G17" si="0">E15*1.22</f>
        <v>0</v>
      </c>
      <c r="H15" s="148"/>
      <c r="I15" s="148"/>
    </row>
    <row r="16" spans="1:9">
      <c r="A16" s="164"/>
      <c r="B16" s="165" t="s">
        <v>119</v>
      </c>
      <c r="C16" s="166"/>
      <c r="D16" s="166"/>
      <c r="E16" s="167">
        <f>'Vročevod po Erjavčevi'!G103</f>
        <v>0</v>
      </c>
      <c r="F16" s="168"/>
      <c r="G16" s="167">
        <f t="shared" si="0"/>
        <v>0</v>
      </c>
      <c r="H16" s="148"/>
      <c r="I16" s="148"/>
    </row>
    <row r="17" spans="1:9" ht="15.75" thickBot="1">
      <c r="A17" s="173"/>
      <c r="B17" s="174" t="s">
        <v>103</v>
      </c>
      <c r="C17" s="175"/>
      <c r="D17" s="175"/>
      <c r="E17" s="176">
        <f>'Vročevod po Erjavčevi'!G117</f>
        <v>0</v>
      </c>
      <c r="F17" s="168"/>
      <c r="G17" s="167">
        <f t="shared" si="0"/>
        <v>0</v>
      </c>
      <c r="H17" s="148"/>
      <c r="I17" s="148"/>
    </row>
    <row r="18" spans="1:9" ht="15.75" thickTop="1">
      <c r="A18" s="177" t="s">
        <v>120</v>
      </c>
      <c r="B18" s="178" t="s">
        <v>104</v>
      </c>
      <c r="C18" s="179"/>
      <c r="D18" s="179"/>
      <c r="E18" s="209">
        <f>E14+E15+E16+E17</f>
        <v>0</v>
      </c>
      <c r="F18" s="210"/>
      <c r="G18" s="209">
        <f>E18*1.22</f>
        <v>0</v>
      </c>
      <c r="H18" s="148"/>
      <c r="I18" s="148"/>
    </row>
    <row r="19" spans="1:9">
      <c r="A19" s="180"/>
      <c r="B19" s="181"/>
      <c r="C19" s="182"/>
      <c r="D19" s="182"/>
      <c r="E19" s="182"/>
      <c r="F19" s="148"/>
      <c r="G19" s="182"/>
      <c r="H19" s="148"/>
      <c r="I19" s="148"/>
    </row>
    <row r="20" spans="1:9" ht="15.75" thickBot="1">
      <c r="A20" s="159" t="s">
        <v>105</v>
      </c>
      <c r="B20" s="160" t="s">
        <v>57</v>
      </c>
      <c r="C20" s="161"/>
      <c r="D20" s="161"/>
      <c r="E20" s="211">
        <f>'Vročevod po Erjavčevi'!G207</f>
        <v>0</v>
      </c>
      <c r="F20" s="163"/>
      <c r="G20" s="211">
        <f>E20*1.22</f>
        <v>0</v>
      </c>
      <c r="H20" s="148"/>
      <c r="I20" s="148"/>
    </row>
    <row r="21" spans="1:9" ht="15" customHeight="1" thickTop="1" thickBot="1">
      <c r="A21" s="183" t="s">
        <v>106</v>
      </c>
      <c r="B21" s="184" t="s">
        <v>107</v>
      </c>
      <c r="C21" s="161"/>
      <c r="D21" s="161"/>
      <c r="E21" s="211">
        <f>'Vročevod po Erjavčevi'!G221</f>
        <v>0</v>
      </c>
      <c r="F21" s="163"/>
      <c r="G21" s="211">
        <f>E21*1.22</f>
        <v>0</v>
      </c>
      <c r="H21" s="148"/>
      <c r="I21" s="148"/>
    </row>
    <row r="22" spans="1:9" ht="15" customHeight="1" thickTop="1" thickBot="1">
      <c r="A22" s="356" t="s">
        <v>183</v>
      </c>
      <c r="B22" s="357" t="s">
        <v>236</v>
      </c>
      <c r="C22" s="161"/>
      <c r="D22" s="161"/>
      <c r="E22" s="211">
        <f>(E18+E21+E20)*0.1</f>
        <v>0</v>
      </c>
      <c r="F22" s="163"/>
      <c r="G22" s="211">
        <f>E22*1.22</f>
        <v>0</v>
      </c>
      <c r="H22" s="148"/>
      <c r="I22" s="148"/>
    </row>
    <row r="23" spans="1:9" ht="16.5" thickTop="1" thickBot="1">
      <c r="A23" s="185"/>
      <c r="B23" s="186"/>
      <c r="C23" s="186"/>
      <c r="D23" s="186"/>
      <c r="E23" s="186"/>
      <c r="F23" s="148"/>
      <c r="G23" s="211"/>
      <c r="H23" s="148"/>
      <c r="I23" s="148"/>
    </row>
    <row r="24" spans="1:9" ht="16.5" thickTop="1" thickBot="1">
      <c r="A24" s="185"/>
      <c r="B24" s="358" t="s">
        <v>240</v>
      </c>
      <c r="C24" s="187"/>
      <c r="D24" s="187"/>
      <c r="E24" s="212">
        <f>E18+E20+E21+E22</f>
        <v>0</v>
      </c>
      <c r="F24" s="148"/>
      <c r="G24" s="212">
        <f>E24*1.22</f>
        <v>0</v>
      </c>
      <c r="H24" s="148"/>
      <c r="I24" s="148"/>
    </row>
    <row r="25" spans="1:9" ht="15.75" thickTop="1">
      <c r="A25" s="145"/>
      <c r="B25" s="146"/>
      <c r="C25" s="147"/>
      <c r="D25" s="147"/>
      <c r="E25" s="148"/>
      <c r="F25" s="148"/>
      <c r="G25" s="148"/>
      <c r="H25" s="148"/>
      <c r="I25" s="148"/>
    </row>
    <row r="26" spans="1:9">
      <c r="A26" s="145"/>
      <c r="B26" s="146"/>
      <c r="C26" s="147"/>
      <c r="D26" s="147"/>
      <c r="E26" s="216"/>
      <c r="F26" s="148"/>
      <c r="G26" s="148"/>
      <c r="H26" s="148"/>
      <c r="I26" s="148"/>
    </row>
    <row r="27" spans="1:9">
      <c r="A27" s="145"/>
      <c r="B27" s="146"/>
      <c r="C27" s="147"/>
      <c r="D27" s="147"/>
      <c r="E27" s="216"/>
      <c r="F27" s="148"/>
      <c r="G27" s="148"/>
      <c r="H27" s="148"/>
      <c r="I27" s="148"/>
    </row>
    <row r="28" spans="1:9" ht="16.5" customHeight="1" thickBot="1">
      <c r="A28" s="152" t="s">
        <v>108</v>
      </c>
      <c r="B28" s="386" t="s">
        <v>115</v>
      </c>
      <c r="C28" s="386"/>
      <c r="D28" s="386"/>
      <c r="E28" s="154"/>
      <c r="F28" s="154"/>
      <c r="G28" s="154"/>
      <c r="H28" s="148"/>
      <c r="I28" s="148"/>
    </row>
    <row r="29" spans="1:9" ht="15.75" thickTop="1">
      <c r="A29" s="145"/>
      <c r="B29" s="146"/>
      <c r="C29" s="147"/>
      <c r="D29" s="147"/>
      <c r="E29" s="148"/>
      <c r="F29" s="148"/>
      <c r="G29" s="148"/>
      <c r="H29" s="148"/>
      <c r="I29" s="148"/>
    </row>
    <row r="30" spans="1:9" ht="15.75" thickBot="1">
      <c r="A30" s="217" t="s">
        <v>110</v>
      </c>
      <c r="B30" s="160" t="s">
        <v>100</v>
      </c>
      <c r="C30" s="159"/>
      <c r="D30" s="160"/>
      <c r="E30" s="162" t="s">
        <v>117</v>
      </c>
      <c r="F30" s="163"/>
      <c r="G30" s="162" t="s">
        <v>118</v>
      </c>
      <c r="H30" s="148"/>
      <c r="I30" s="148"/>
    </row>
    <row r="31" spans="1:9" ht="15.75" thickTop="1">
      <c r="A31" s="165"/>
      <c r="B31" s="165" t="s">
        <v>101</v>
      </c>
      <c r="C31" s="165"/>
      <c r="D31" s="165"/>
      <c r="E31" s="167">
        <f>'Priključek za srednjo šolo'!G27</f>
        <v>0</v>
      </c>
      <c r="F31" s="168"/>
      <c r="G31" s="167">
        <f>E31*1.22</f>
        <v>0</v>
      </c>
      <c r="H31" s="148"/>
      <c r="I31" s="148"/>
    </row>
    <row r="32" spans="1:9">
      <c r="A32" s="165"/>
      <c r="B32" s="165" t="s">
        <v>102</v>
      </c>
      <c r="C32" s="165"/>
      <c r="D32" s="165"/>
      <c r="E32" s="172">
        <f>'Priključek za srednjo šolo'!G68</f>
        <v>0</v>
      </c>
      <c r="F32" s="168"/>
      <c r="G32" s="167">
        <f t="shared" ref="G32:G34" si="1">E32*1.22</f>
        <v>0</v>
      </c>
      <c r="H32" s="148"/>
      <c r="I32" s="148"/>
    </row>
    <row r="33" spans="1:9">
      <c r="A33" s="165"/>
      <c r="B33" s="165" t="s">
        <v>119</v>
      </c>
      <c r="C33" s="165"/>
      <c r="D33" s="165"/>
      <c r="E33" s="172">
        <f>'Priključek za srednjo šolo'!G88</f>
        <v>0</v>
      </c>
      <c r="F33" s="168"/>
      <c r="G33" s="167">
        <f t="shared" si="1"/>
        <v>0</v>
      </c>
      <c r="H33" s="148"/>
      <c r="I33" s="148"/>
    </row>
    <row r="34" spans="1:9" ht="15.75" thickBot="1">
      <c r="A34" s="165"/>
      <c r="B34" s="165" t="s">
        <v>103</v>
      </c>
      <c r="C34" s="165"/>
      <c r="D34" s="165"/>
      <c r="E34" s="176">
        <f>'Priključek za srednjo šolo'!G102</f>
        <v>0</v>
      </c>
      <c r="F34" s="168"/>
      <c r="G34" s="167">
        <f t="shared" si="1"/>
        <v>0</v>
      </c>
      <c r="H34" s="148"/>
      <c r="I34" s="148"/>
    </row>
    <row r="35" spans="1:9" ht="15.75" thickTop="1">
      <c r="A35" s="218" t="s">
        <v>110</v>
      </c>
      <c r="B35" s="178" t="s">
        <v>104</v>
      </c>
      <c r="C35" s="177"/>
      <c r="D35" s="178"/>
      <c r="E35" s="209">
        <f>E31+E32+E33+E34</f>
        <v>0</v>
      </c>
      <c r="F35" s="163"/>
      <c r="G35" s="209">
        <f>E35*1.22</f>
        <v>0</v>
      </c>
      <c r="H35" s="148"/>
      <c r="I35" s="148"/>
    </row>
    <row r="36" spans="1:9" ht="15.75">
      <c r="A36" s="180"/>
      <c r="B36" s="188"/>
      <c r="C36" s="182"/>
      <c r="D36" s="182"/>
      <c r="E36" s="182"/>
      <c r="F36" s="182"/>
      <c r="G36" s="182"/>
      <c r="H36" s="182"/>
      <c r="I36" s="182"/>
    </row>
    <row r="37" spans="1:9" ht="15.75" thickBot="1">
      <c r="A37" s="217" t="s">
        <v>109</v>
      </c>
      <c r="B37" s="160" t="s">
        <v>57</v>
      </c>
      <c r="C37" s="159"/>
      <c r="D37" s="160"/>
      <c r="E37" s="211">
        <f>'Priključek za srednjo šolo'!G180</f>
        <v>0</v>
      </c>
      <c r="F37" s="163"/>
      <c r="G37" s="211">
        <f>E37*1.22</f>
        <v>0</v>
      </c>
      <c r="H37" s="148"/>
      <c r="I37" s="148"/>
    </row>
    <row r="38" spans="1:9" ht="16.5" thickTop="1" thickBot="1">
      <c r="A38" s="217" t="s">
        <v>237</v>
      </c>
      <c r="B38" s="160" t="s">
        <v>182</v>
      </c>
      <c r="C38" s="159"/>
      <c r="D38" s="160"/>
      <c r="E38" s="211">
        <f>'Priključek za srednjo šolo'!G194</f>
        <v>0</v>
      </c>
      <c r="F38" s="163"/>
      <c r="G38" s="211">
        <f>E38*1.22</f>
        <v>0</v>
      </c>
      <c r="H38" s="148"/>
      <c r="I38" s="148"/>
    </row>
    <row r="39" spans="1:9" ht="16.5" thickTop="1" thickBot="1">
      <c r="A39" s="356" t="s">
        <v>238</v>
      </c>
      <c r="B39" s="357" t="s">
        <v>236</v>
      </c>
      <c r="C39" s="161"/>
      <c r="D39" s="161"/>
      <c r="E39" s="211">
        <f>INT((E35+E38+E37)*0.1)</f>
        <v>0</v>
      </c>
      <c r="F39" s="163"/>
      <c r="G39" s="211">
        <f>E39*1.22</f>
        <v>0</v>
      </c>
      <c r="H39" s="148"/>
      <c r="I39" s="148"/>
    </row>
    <row r="40" spans="1:9" ht="15" customHeight="1" thickTop="1" thickBot="1">
      <c r="A40" s="189"/>
      <c r="B40" s="190"/>
      <c r="C40" s="190"/>
      <c r="D40" s="190"/>
      <c r="E40" s="190"/>
      <c r="F40" s="148"/>
      <c r="G40" s="186"/>
      <c r="H40" s="148"/>
      <c r="I40" s="148"/>
    </row>
    <row r="41" spans="1:9" ht="16.5" thickTop="1" thickBot="1">
      <c r="A41" s="185"/>
      <c r="B41" s="358" t="s">
        <v>239</v>
      </c>
      <c r="C41" s="187"/>
      <c r="D41" s="187"/>
      <c r="E41" s="212">
        <f>E35+E37+E38+E39</f>
        <v>0</v>
      </c>
      <c r="F41" s="148"/>
      <c r="G41" s="212">
        <f>E41*1.22</f>
        <v>0</v>
      </c>
      <c r="H41" s="148"/>
      <c r="I41" s="148"/>
    </row>
    <row r="42" spans="1:9" ht="15.75" thickTop="1">
      <c r="A42" s="145"/>
      <c r="B42" s="146"/>
      <c r="C42" s="147"/>
      <c r="D42" s="147"/>
      <c r="E42" s="148"/>
      <c r="F42" s="148"/>
      <c r="G42" s="148"/>
      <c r="H42" s="148"/>
      <c r="I42" s="148"/>
    </row>
    <row r="43" spans="1:9">
      <c r="A43" s="145"/>
      <c r="B43" s="146"/>
      <c r="C43" s="147"/>
      <c r="D43" s="147"/>
      <c r="E43" s="148"/>
      <c r="F43" s="149"/>
      <c r="G43" s="148"/>
      <c r="H43" s="148"/>
      <c r="I43" s="148"/>
    </row>
    <row r="44" spans="1:9" ht="18.75" thickBot="1">
      <c r="A44" s="191" t="s">
        <v>111</v>
      </c>
      <c r="B44" s="385" t="s">
        <v>116</v>
      </c>
      <c r="C44" s="385"/>
      <c r="D44" s="385"/>
      <c r="E44" s="385"/>
      <c r="F44" s="385"/>
      <c r="G44" s="385"/>
      <c r="H44" s="148"/>
      <c r="I44" s="148"/>
    </row>
    <row r="45" spans="1:9" ht="16.5" thickTop="1" thickBot="1">
      <c r="A45" s="145"/>
      <c r="B45" s="146"/>
      <c r="C45" s="147"/>
      <c r="D45" s="147"/>
      <c r="E45" s="162" t="s">
        <v>117</v>
      </c>
      <c r="F45" s="148"/>
      <c r="G45" s="162" t="s">
        <v>118</v>
      </c>
      <c r="H45" s="148"/>
      <c r="I45" s="148"/>
    </row>
    <row r="46" spans="1:9" ht="17.25" thickTop="1" thickBot="1">
      <c r="A46" s="192" t="s">
        <v>241</v>
      </c>
      <c r="B46" s="193" t="s">
        <v>100</v>
      </c>
      <c r="C46" s="194"/>
      <c r="D46" s="194"/>
      <c r="E46" s="213">
        <f>E18+E35</f>
        <v>0</v>
      </c>
      <c r="F46" s="195"/>
      <c r="G46" s="213">
        <f>E46*1.22</f>
        <v>0</v>
      </c>
      <c r="H46" s="148"/>
      <c r="I46" s="148"/>
    </row>
    <row r="47" spans="1:9" ht="17.25" thickTop="1" thickBot="1">
      <c r="A47" s="192" t="s">
        <v>242</v>
      </c>
      <c r="B47" s="193" t="s">
        <v>57</v>
      </c>
      <c r="C47" s="194"/>
      <c r="D47" s="194"/>
      <c r="E47" s="213">
        <f>E20+E37</f>
        <v>0</v>
      </c>
      <c r="F47" s="195"/>
      <c r="G47" s="213">
        <f t="shared" ref="G47:G51" si="2">E47*1.22</f>
        <v>0</v>
      </c>
      <c r="H47" s="148"/>
      <c r="I47" s="148"/>
    </row>
    <row r="48" spans="1:9" ht="17.25" thickTop="1" thickBot="1">
      <c r="A48" s="196" t="s">
        <v>243</v>
      </c>
      <c r="B48" s="197" t="s">
        <v>107</v>
      </c>
      <c r="C48" s="194"/>
      <c r="D48" s="194"/>
      <c r="E48" s="213">
        <f>E21+E38</f>
        <v>0</v>
      </c>
      <c r="F48" s="195"/>
      <c r="G48" s="213">
        <f t="shared" si="2"/>
        <v>0</v>
      </c>
      <c r="H48" s="148"/>
      <c r="I48" s="148"/>
    </row>
    <row r="49" spans="1:9" ht="17.25" thickTop="1" thickBot="1">
      <c r="A49" s="196" t="s">
        <v>244</v>
      </c>
      <c r="B49" s="197" t="s">
        <v>245</v>
      </c>
      <c r="C49" s="194"/>
      <c r="D49" s="194"/>
      <c r="E49" s="213">
        <f>E22+E39</f>
        <v>0</v>
      </c>
      <c r="F49" s="195"/>
      <c r="G49" s="213">
        <f t="shared" ref="G49" si="3">E49*1.22</f>
        <v>0</v>
      </c>
      <c r="H49" s="148"/>
      <c r="I49" s="148"/>
    </row>
    <row r="50" spans="1:9" ht="19.5" thickTop="1" thickBot="1">
      <c r="A50" s="189"/>
      <c r="B50" s="190"/>
      <c r="C50" s="190"/>
      <c r="D50" s="190"/>
      <c r="E50" s="214"/>
      <c r="F50" s="198"/>
      <c r="G50" s="213"/>
      <c r="H50" s="148"/>
      <c r="I50" s="148"/>
    </row>
    <row r="51" spans="1:9" ht="17.25" thickTop="1" thickBot="1">
      <c r="A51" s="196"/>
      <c r="B51" s="197" t="s">
        <v>112</v>
      </c>
      <c r="C51" s="199"/>
      <c r="D51" s="199"/>
      <c r="E51" s="215">
        <f>E46+E47+E48+E49</f>
        <v>0</v>
      </c>
      <c r="F51" s="195"/>
      <c r="G51" s="213">
        <f t="shared" si="2"/>
        <v>0</v>
      </c>
      <c r="H51" s="148"/>
      <c r="I51" s="148"/>
    </row>
    <row r="52" spans="1:9" ht="15.75" thickTop="1">
      <c r="A52" s="145"/>
      <c r="B52" s="146"/>
      <c r="C52" s="147"/>
      <c r="D52" s="147"/>
      <c r="E52" s="148"/>
      <c r="F52" s="149"/>
      <c r="G52" s="148"/>
      <c r="H52" s="148"/>
      <c r="I52" s="148"/>
    </row>
    <row r="53" spans="1:9">
      <c r="A53" s="145"/>
      <c r="B53" s="146"/>
      <c r="C53" s="147"/>
      <c r="D53" s="147"/>
      <c r="E53" s="148"/>
      <c r="F53" s="149"/>
      <c r="G53" s="148"/>
      <c r="H53" s="148"/>
      <c r="I53" s="148"/>
    </row>
    <row r="54" spans="1:9">
      <c r="A54" s="200"/>
      <c r="B54" s="201"/>
      <c r="C54" s="202"/>
      <c r="D54" s="203"/>
      <c r="E54" s="204"/>
      <c r="F54" s="204"/>
      <c r="G54" s="205"/>
    </row>
  </sheetData>
  <mergeCells count="4">
    <mergeCell ref="A2:G2"/>
    <mergeCell ref="A8:E8"/>
    <mergeCell ref="B44:G44"/>
    <mergeCell ref="B28:D28"/>
  </mergeCells>
  <conditionalFormatting sqref="E54:G64169">
    <cfRule type="cellIs" dxfId="66" priority="250" stopIfTrue="1" operator="equal">
      <formula>0</formula>
    </cfRule>
  </conditionalFormatting>
  <pageMargins left="0.98425196850393704" right="0.19685039370078741" top="0.78740157480314965" bottom="0.59055118110236227" header="0.19685039370078741" footer="0.19685039370078741"/>
  <pageSetup paperSize="9" scale="80" orientation="portrait" r:id="rId1"/>
  <headerFooter>
    <oddFooter>&amp;C&amp;P / &amp;N</oddFooter>
  </headerFooter>
  <rowBreaks count="1" manualBreakCount="1">
    <brk id="5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24"/>
  <sheetViews>
    <sheetView tabSelected="1" view="pageBreakPreview" topLeftCell="A7" zoomScale="130" zoomScaleNormal="100" zoomScaleSheetLayoutView="130" workbookViewId="0">
      <selection activeCell="E9" sqref="E9"/>
    </sheetView>
  </sheetViews>
  <sheetFormatPr defaultColWidth="8.85546875" defaultRowHeight="15"/>
  <cols>
    <col min="1" max="1" width="8.42578125" style="225" customWidth="1"/>
    <col min="2" max="2" width="53.5703125" style="225" customWidth="1"/>
    <col min="3" max="3" width="8" style="225" customWidth="1"/>
    <col min="4" max="4" width="10.85546875" style="247" customWidth="1"/>
    <col min="5" max="5" width="11.7109375" style="345" customWidth="1"/>
    <col min="6" max="6" width="3" style="296" customWidth="1"/>
    <col min="7" max="7" width="11.85546875" style="296" customWidth="1"/>
    <col min="8" max="16384" width="8.85546875" style="225"/>
  </cols>
  <sheetData>
    <row r="1" spans="1:7">
      <c r="A1" s="219"/>
      <c r="B1" s="220"/>
      <c r="C1" s="221"/>
      <c r="D1" s="222"/>
      <c r="E1" s="223"/>
      <c r="F1" s="223"/>
      <c r="G1" s="224"/>
    </row>
    <row r="2" spans="1:7" ht="15.75" thickBot="1">
      <c r="A2" s="226" t="s">
        <v>98</v>
      </c>
      <c r="B2" s="227" t="s">
        <v>114</v>
      </c>
      <c r="C2" s="227"/>
      <c r="D2" s="227"/>
      <c r="E2" s="228"/>
      <c r="F2" s="228"/>
      <c r="G2" s="228"/>
    </row>
    <row r="3" spans="1:7" ht="15.75" thickTop="1">
      <c r="A3" s="229"/>
      <c r="B3" s="230"/>
      <c r="C3" s="230"/>
      <c r="D3" s="230"/>
      <c r="E3" s="231"/>
      <c r="F3" s="231"/>
      <c r="G3" s="231"/>
    </row>
    <row r="4" spans="1:7" ht="15.75" thickBot="1">
      <c r="A4" s="226" t="s">
        <v>120</v>
      </c>
      <c r="B4" s="227" t="s">
        <v>100</v>
      </c>
      <c r="C4" s="227"/>
      <c r="D4" s="227"/>
      <c r="E4" s="228"/>
      <c r="F4" s="228"/>
      <c r="G4" s="228"/>
    </row>
    <row r="5" spans="1:7" ht="15.75" thickTop="1">
      <c r="A5" s="232"/>
      <c r="B5" s="233" t="s">
        <v>101</v>
      </c>
      <c r="C5" s="234"/>
      <c r="D5" s="235"/>
      <c r="E5" s="236"/>
      <c r="F5" s="236"/>
      <c r="G5" s="237"/>
    </row>
    <row r="6" spans="1:7">
      <c r="A6" s="238"/>
      <c r="B6" s="239"/>
      <c r="C6" s="240"/>
      <c r="D6" s="241"/>
      <c r="E6" s="242"/>
      <c r="F6" s="242"/>
      <c r="G6" s="242"/>
    </row>
    <row r="7" spans="1:7" s="247" customFormat="1">
      <c r="A7" s="243" t="s">
        <v>23</v>
      </c>
      <c r="B7" s="244" t="s">
        <v>0</v>
      </c>
      <c r="C7" s="245" t="s">
        <v>2</v>
      </c>
      <c r="D7" s="246" t="s">
        <v>1</v>
      </c>
      <c r="E7" s="246" t="s">
        <v>58</v>
      </c>
      <c r="F7" s="246"/>
      <c r="G7" s="246" t="s">
        <v>3</v>
      </c>
    </row>
    <row r="8" spans="1:7">
      <c r="A8" s="248"/>
      <c r="B8" s="249"/>
      <c r="C8" s="250"/>
      <c r="D8" s="251"/>
      <c r="E8" s="252"/>
      <c r="F8" s="253"/>
      <c r="G8" s="252"/>
    </row>
    <row r="9" spans="1:7">
      <c r="A9" s="248" t="s">
        <v>49</v>
      </c>
      <c r="B9" s="254" t="s">
        <v>83</v>
      </c>
      <c r="C9" s="250" t="s">
        <v>73</v>
      </c>
      <c r="D9" s="252">
        <v>178</v>
      </c>
      <c r="E9" s="255"/>
      <c r="F9" s="253"/>
      <c r="G9" s="252">
        <f>D9*E9</f>
        <v>0</v>
      </c>
    </row>
    <row r="10" spans="1:7">
      <c r="A10" s="248"/>
      <c r="B10" s="249"/>
      <c r="C10" s="250"/>
      <c r="D10" s="251"/>
      <c r="E10" s="252"/>
      <c r="F10" s="253"/>
      <c r="G10" s="252"/>
    </row>
    <row r="11" spans="1:7">
      <c r="A11" s="248" t="s">
        <v>50</v>
      </c>
      <c r="B11" s="256" t="s">
        <v>121</v>
      </c>
      <c r="C11" s="250" t="s">
        <v>5</v>
      </c>
      <c r="D11" s="257">
        <f>INT(D9/15)</f>
        <v>11</v>
      </c>
      <c r="E11" s="252"/>
      <c r="F11" s="253"/>
      <c r="G11" s="252">
        <f t="shared" ref="G11:G27" si="0">+D11*E11</f>
        <v>0</v>
      </c>
    </row>
    <row r="12" spans="1:7">
      <c r="A12" s="248"/>
      <c r="B12" s="254"/>
      <c r="C12" s="250"/>
      <c r="D12" s="251"/>
      <c r="E12" s="252"/>
      <c r="F12" s="253"/>
      <c r="G12" s="252">
        <f t="shared" si="0"/>
        <v>0</v>
      </c>
    </row>
    <row r="13" spans="1:7" ht="28.5" customHeight="1">
      <c r="A13" s="248" t="s">
        <v>51</v>
      </c>
      <c r="B13" s="254" t="s">
        <v>184</v>
      </c>
      <c r="C13" s="250" t="s">
        <v>72</v>
      </c>
      <c r="D13" s="251">
        <v>1</v>
      </c>
      <c r="E13" s="252"/>
      <c r="F13" s="253"/>
      <c r="G13" s="252">
        <f t="shared" si="0"/>
        <v>0</v>
      </c>
    </row>
    <row r="14" spans="1:7">
      <c r="A14" s="248"/>
      <c r="B14" s="254"/>
      <c r="C14" s="250"/>
      <c r="D14" s="251"/>
      <c r="E14" s="252"/>
      <c r="F14" s="253"/>
      <c r="G14" s="252">
        <f t="shared" si="0"/>
        <v>0</v>
      </c>
    </row>
    <row r="15" spans="1:7" ht="51">
      <c r="A15" s="248" t="s">
        <v>52</v>
      </c>
      <c r="B15" s="254" t="s">
        <v>140</v>
      </c>
      <c r="C15" s="250" t="s">
        <v>72</v>
      </c>
      <c r="D15" s="251">
        <v>10</v>
      </c>
      <c r="E15" s="252"/>
      <c r="F15" s="253"/>
      <c r="G15" s="252">
        <f t="shared" si="0"/>
        <v>0</v>
      </c>
    </row>
    <row r="16" spans="1:7">
      <c r="A16" s="248"/>
      <c r="B16" s="254"/>
      <c r="C16" s="250"/>
      <c r="D16" s="251"/>
      <c r="E16" s="252"/>
      <c r="F16" s="253"/>
      <c r="G16" s="252">
        <f t="shared" si="0"/>
        <v>0</v>
      </c>
    </row>
    <row r="17" spans="1:7" ht="56.25" customHeight="1">
      <c r="A17" s="248" t="s">
        <v>53</v>
      </c>
      <c r="B17" s="116" t="s">
        <v>210</v>
      </c>
      <c r="C17" s="250" t="s">
        <v>77</v>
      </c>
      <c r="D17" s="355">
        <v>634</v>
      </c>
      <c r="E17" s="380"/>
      <c r="F17" s="259"/>
      <c r="G17" s="252">
        <f t="shared" si="0"/>
        <v>0</v>
      </c>
    </row>
    <row r="18" spans="1:7">
      <c r="A18" s="248"/>
      <c r="B18" s="254"/>
      <c r="C18" s="260"/>
      <c r="D18" s="252"/>
      <c r="E18" s="252"/>
      <c r="F18" s="253"/>
      <c r="G18" s="252">
        <f t="shared" si="0"/>
        <v>0</v>
      </c>
    </row>
    <row r="19" spans="1:7" ht="52.5" customHeight="1">
      <c r="A19" s="32" t="s">
        <v>54</v>
      </c>
      <c r="B19" s="111" t="s">
        <v>246</v>
      </c>
      <c r="C19" s="250" t="s">
        <v>73</v>
      </c>
      <c r="D19" s="261">
        <v>16</v>
      </c>
      <c r="E19" s="252"/>
      <c r="F19" s="253"/>
      <c r="G19" s="252">
        <f t="shared" si="0"/>
        <v>0</v>
      </c>
    </row>
    <row r="20" spans="1:7">
      <c r="A20" s="248"/>
      <c r="B20" s="244"/>
      <c r="C20" s="250"/>
      <c r="D20" s="261"/>
      <c r="E20" s="252"/>
      <c r="F20" s="253"/>
      <c r="G20" s="252">
        <f t="shared" si="0"/>
        <v>0</v>
      </c>
    </row>
    <row r="21" spans="1:7" ht="63.75">
      <c r="A21" s="32" t="s">
        <v>55</v>
      </c>
      <c r="B21" s="126" t="s">
        <v>247</v>
      </c>
      <c r="C21" s="262" t="s">
        <v>77</v>
      </c>
      <c r="D21" s="252">
        <v>4</v>
      </c>
      <c r="E21" s="252"/>
      <c r="F21" s="259"/>
      <c r="G21" s="252">
        <f t="shared" si="0"/>
        <v>0</v>
      </c>
    </row>
    <row r="22" spans="1:7">
      <c r="A22" s="248"/>
      <c r="B22" s="244"/>
      <c r="C22" s="250"/>
      <c r="D22" s="261"/>
      <c r="E22" s="252"/>
      <c r="F22" s="253"/>
      <c r="G22" s="252">
        <f t="shared" si="0"/>
        <v>0</v>
      </c>
    </row>
    <row r="23" spans="1:7">
      <c r="A23" s="32" t="s">
        <v>56</v>
      </c>
      <c r="B23" s="244" t="s">
        <v>123</v>
      </c>
      <c r="C23" s="250" t="s">
        <v>72</v>
      </c>
      <c r="D23" s="261">
        <v>1</v>
      </c>
      <c r="E23" s="252"/>
      <c r="F23" s="253"/>
      <c r="G23" s="252">
        <f t="shared" si="0"/>
        <v>0</v>
      </c>
    </row>
    <row r="24" spans="1:7">
      <c r="B24" s="263"/>
      <c r="C24" s="250"/>
      <c r="D24" s="261"/>
      <c r="E24" s="252"/>
      <c r="F24" s="253"/>
      <c r="G24" s="252">
        <f t="shared" si="0"/>
        <v>0</v>
      </c>
    </row>
    <row r="25" spans="1:7" ht="89.25">
      <c r="A25" s="32" t="s">
        <v>59</v>
      </c>
      <c r="B25" s="244" t="s">
        <v>84</v>
      </c>
      <c r="C25" s="250" t="s">
        <v>72</v>
      </c>
      <c r="D25" s="264">
        <v>1</v>
      </c>
      <c r="E25" s="252"/>
      <c r="F25" s="253"/>
      <c r="G25" s="252">
        <f t="shared" si="0"/>
        <v>0</v>
      </c>
    </row>
    <row r="26" spans="1:7">
      <c r="A26" s="32"/>
      <c r="B26" s="244"/>
      <c r="C26" s="250"/>
      <c r="D26" s="264"/>
      <c r="E26" s="252"/>
      <c r="F26" s="253"/>
      <c r="G26" s="252">
        <f t="shared" si="0"/>
        <v>0</v>
      </c>
    </row>
    <row r="27" spans="1:7" ht="25.5">
      <c r="A27" s="32" t="s">
        <v>60</v>
      </c>
      <c r="B27" s="111" t="s">
        <v>212</v>
      </c>
      <c r="C27" s="36" t="s">
        <v>72</v>
      </c>
      <c r="D27" s="264">
        <v>1</v>
      </c>
      <c r="E27" s="252"/>
      <c r="F27" s="253"/>
      <c r="G27" s="252">
        <f t="shared" si="0"/>
        <v>0</v>
      </c>
    </row>
    <row r="28" spans="1:7">
      <c r="A28" s="248"/>
      <c r="B28" s="254"/>
      <c r="C28" s="250"/>
      <c r="D28" s="265"/>
      <c r="E28" s="266"/>
      <c r="F28" s="266"/>
      <c r="G28" s="266"/>
    </row>
    <row r="29" spans="1:7" ht="15.75" thickBot="1">
      <c r="A29" s="267"/>
      <c r="B29" s="268" t="s">
        <v>61</v>
      </c>
      <c r="C29" s="269"/>
      <c r="D29" s="270"/>
      <c r="E29" s="271"/>
      <c r="F29" s="271"/>
      <c r="G29" s="272">
        <f>SUM(G8:G28)</f>
        <v>0</v>
      </c>
    </row>
    <row r="30" spans="1:7" ht="15.75" thickTop="1">
      <c r="A30" s="273"/>
      <c r="B30" s="273"/>
      <c r="C30" s="274"/>
      <c r="D30" s="275"/>
      <c r="E30" s="276"/>
      <c r="F30" s="276"/>
      <c r="G30" s="277"/>
    </row>
    <row r="31" spans="1:7">
      <c r="A31" s="238"/>
      <c r="B31" s="278"/>
      <c r="C31" s="279"/>
      <c r="D31" s="240"/>
      <c r="E31" s="280"/>
      <c r="F31" s="280"/>
      <c r="G31" s="242"/>
    </row>
    <row r="32" spans="1:7">
      <c r="A32" s="232"/>
      <c r="B32" s="281" t="s">
        <v>122</v>
      </c>
      <c r="C32" s="282"/>
      <c r="D32" s="283"/>
      <c r="E32" s="284"/>
      <c r="F32" s="284"/>
      <c r="G32" s="285"/>
    </row>
    <row r="33" spans="1:8">
      <c r="A33" s="238"/>
      <c r="C33" s="238"/>
      <c r="D33" s="286"/>
      <c r="E33" s="279"/>
      <c r="F33" s="279"/>
      <c r="G33" s="279"/>
    </row>
    <row r="34" spans="1:8">
      <c r="A34" s="243" t="s">
        <v>23</v>
      </c>
      <c r="B34" s="263" t="s">
        <v>0</v>
      </c>
      <c r="C34" s="78" t="s">
        <v>2</v>
      </c>
      <c r="D34" s="71" t="s">
        <v>1</v>
      </c>
      <c r="E34" s="246" t="s">
        <v>58</v>
      </c>
      <c r="F34" s="246"/>
      <c r="G34" s="246" t="s">
        <v>3</v>
      </c>
    </row>
    <row r="35" spans="1:8">
      <c r="A35" s="238"/>
      <c r="B35" s="239"/>
      <c r="C35" s="238"/>
      <c r="D35" s="287"/>
      <c r="E35" s="288"/>
      <c r="F35" s="288"/>
      <c r="G35" s="288"/>
    </row>
    <row r="36" spans="1:8" ht="57.75" customHeight="1">
      <c r="A36" s="289" t="s">
        <v>49</v>
      </c>
      <c r="B36" s="254" t="s">
        <v>125</v>
      </c>
      <c r="C36" s="260" t="s">
        <v>207</v>
      </c>
      <c r="D36" s="252">
        <f>INT((104*3.04+20*1.05)*0.95)</f>
        <v>320</v>
      </c>
      <c r="E36" s="252"/>
      <c r="F36" s="290"/>
      <c r="G36" s="252">
        <f t="shared" ref="G36:G70" si="1">+D36*E36</f>
        <v>0</v>
      </c>
    </row>
    <row r="37" spans="1:8">
      <c r="A37" s="289"/>
      <c r="B37" s="254"/>
      <c r="C37" s="260"/>
      <c r="D37" s="252"/>
      <c r="E37" s="252"/>
      <c r="F37" s="290"/>
      <c r="G37" s="252">
        <f t="shared" si="1"/>
        <v>0</v>
      </c>
    </row>
    <row r="38" spans="1:8" ht="63.75">
      <c r="A38" s="291" t="s">
        <v>50</v>
      </c>
      <c r="B38" s="258" t="s">
        <v>194</v>
      </c>
      <c r="C38" s="292" t="s">
        <v>207</v>
      </c>
      <c r="D38" s="252">
        <f>INT((59*4.25)*0.95)</f>
        <v>238</v>
      </c>
      <c r="E38" s="252"/>
      <c r="F38" s="293"/>
      <c r="G38" s="252">
        <f t="shared" si="1"/>
        <v>0</v>
      </c>
    </row>
    <row r="39" spans="1:8">
      <c r="A39" s="289"/>
      <c r="B39" s="254"/>
      <c r="C39" s="260"/>
      <c r="D39" s="252"/>
      <c r="E39" s="252"/>
      <c r="F39" s="290"/>
      <c r="G39" s="252">
        <f t="shared" si="1"/>
        <v>0</v>
      </c>
    </row>
    <row r="40" spans="1:8" ht="63.75">
      <c r="A40" s="289" t="s">
        <v>51</v>
      </c>
      <c r="B40" s="254" t="s">
        <v>126</v>
      </c>
      <c r="C40" s="260" t="s">
        <v>207</v>
      </c>
      <c r="D40" s="39">
        <f>INT(158*0.95)</f>
        <v>150</v>
      </c>
      <c r="E40" s="252"/>
      <c r="F40" s="290"/>
      <c r="G40" s="252">
        <f t="shared" si="1"/>
        <v>0</v>
      </c>
      <c r="H40" s="252"/>
    </row>
    <row r="41" spans="1:8">
      <c r="A41" s="248"/>
      <c r="B41" s="254"/>
      <c r="C41" s="260"/>
      <c r="D41" s="294"/>
      <c r="E41" s="252"/>
      <c r="F41" s="253"/>
      <c r="G41" s="252">
        <f t="shared" si="1"/>
        <v>0</v>
      </c>
    </row>
    <row r="42" spans="1:8" ht="51">
      <c r="A42" s="295" t="s">
        <v>52</v>
      </c>
      <c r="B42" s="254" t="s">
        <v>127</v>
      </c>
      <c r="C42" s="260" t="s">
        <v>207</v>
      </c>
      <c r="D42" s="294">
        <f>INT(28*0.95)</f>
        <v>26</v>
      </c>
      <c r="E42" s="252"/>
      <c r="F42" s="253"/>
      <c r="G42" s="252">
        <f t="shared" si="1"/>
        <v>0</v>
      </c>
    </row>
    <row r="43" spans="1:8">
      <c r="A43" s="295"/>
      <c r="B43" s="254"/>
      <c r="C43" s="250"/>
      <c r="D43" s="294"/>
      <c r="E43" s="252"/>
      <c r="F43" s="253"/>
      <c r="G43" s="252">
        <f t="shared" si="1"/>
        <v>0</v>
      </c>
    </row>
    <row r="44" spans="1:8" ht="25.5">
      <c r="A44" s="295" t="s">
        <v>53</v>
      </c>
      <c r="B44" s="254" t="s">
        <v>93</v>
      </c>
      <c r="C44" s="250" t="s">
        <v>77</v>
      </c>
      <c r="D44" s="294">
        <f>INT(267*0.95)</f>
        <v>253</v>
      </c>
      <c r="E44" s="252"/>
      <c r="F44" s="253"/>
      <c r="G44" s="252">
        <f t="shared" si="1"/>
        <v>0</v>
      </c>
      <c r="H44" s="252"/>
    </row>
    <row r="45" spans="1:8">
      <c r="A45" s="295"/>
      <c r="B45" s="297"/>
      <c r="C45" s="250"/>
      <c r="D45" s="294"/>
      <c r="E45" s="252"/>
      <c r="F45" s="253"/>
      <c r="G45" s="252">
        <f t="shared" si="1"/>
        <v>0</v>
      </c>
    </row>
    <row r="46" spans="1:8" ht="54">
      <c r="A46" s="295" t="s">
        <v>54</v>
      </c>
      <c r="B46" s="244" t="s">
        <v>208</v>
      </c>
      <c r="C46" s="260" t="s">
        <v>207</v>
      </c>
      <c r="D46" s="294">
        <f>INT((104*0.67+59*1.34+20*0.51)*0.95)</f>
        <v>150</v>
      </c>
      <c r="E46" s="252"/>
      <c r="F46" s="253"/>
      <c r="G46" s="252">
        <f t="shared" si="1"/>
        <v>0</v>
      </c>
    </row>
    <row r="47" spans="1:8">
      <c r="A47" s="295"/>
      <c r="B47" s="298"/>
      <c r="C47" s="250"/>
      <c r="D47" s="294"/>
      <c r="E47" s="252"/>
      <c r="F47" s="253"/>
      <c r="G47" s="252">
        <f t="shared" si="1"/>
        <v>0</v>
      </c>
    </row>
    <row r="48" spans="1:8" ht="60" customHeight="1">
      <c r="A48" s="295" t="s">
        <v>55</v>
      </c>
      <c r="B48" s="111" t="s">
        <v>209</v>
      </c>
      <c r="C48" s="260" t="s">
        <v>207</v>
      </c>
      <c r="D48" s="294">
        <f>INT(187*0.95)</f>
        <v>177</v>
      </c>
      <c r="E48" s="252"/>
      <c r="F48" s="253"/>
      <c r="G48" s="252">
        <f t="shared" si="1"/>
        <v>0</v>
      </c>
    </row>
    <row r="49" spans="1:8">
      <c r="A49" s="295"/>
      <c r="B49" s="111"/>
      <c r="C49" s="260"/>
      <c r="D49" s="294"/>
      <c r="E49" s="252"/>
      <c r="F49" s="253"/>
      <c r="G49" s="252">
        <f t="shared" si="1"/>
        <v>0</v>
      </c>
    </row>
    <row r="50" spans="1:8" ht="60" customHeight="1">
      <c r="A50" s="79" t="s">
        <v>56</v>
      </c>
      <c r="B50" s="111" t="s">
        <v>213</v>
      </c>
      <c r="C50" s="260" t="s">
        <v>207</v>
      </c>
      <c r="D50" s="294">
        <f>INT(46*0.95)</f>
        <v>43</v>
      </c>
      <c r="E50" s="252"/>
      <c r="F50" s="253"/>
      <c r="G50" s="252">
        <f t="shared" si="1"/>
        <v>0</v>
      </c>
    </row>
    <row r="51" spans="1:8">
      <c r="A51" s="295"/>
      <c r="B51" s="244"/>
      <c r="C51" s="250"/>
      <c r="D51" s="294"/>
      <c r="E51" s="252"/>
      <c r="F51" s="253"/>
      <c r="G51" s="252">
        <f t="shared" si="1"/>
        <v>0</v>
      </c>
    </row>
    <row r="52" spans="1:8" ht="43.5" customHeight="1">
      <c r="A52" s="79" t="s">
        <v>59</v>
      </c>
      <c r="B52" s="111" t="s">
        <v>219</v>
      </c>
      <c r="C52" s="260" t="s">
        <v>207</v>
      </c>
      <c r="D52" s="294">
        <f>INT(((104*0.7+59*0.88)+17+20*0.47)*0.95)</f>
        <v>143</v>
      </c>
      <c r="E52" s="252"/>
      <c r="F52" s="253"/>
      <c r="G52" s="252">
        <f t="shared" si="1"/>
        <v>0</v>
      </c>
    </row>
    <row r="53" spans="1:8">
      <c r="A53" s="295"/>
      <c r="B53" s="263"/>
      <c r="C53" s="250"/>
      <c r="D53" s="294"/>
      <c r="E53" s="252"/>
      <c r="F53" s="253"/>
      <c r="G53" s="252">
        <f t="shared" si="1"/>
        <v>0</v>
      </c>
    </row>
    <row r="54" spans="1:8" ht="44.25" customHeight="1">
      <c r="A54" s="79" t="s">
        <v>60</v>
      </c>
      <c r="B54" s="244" t="s">
        <v>94</v>
      </c>
      <c r="C54" s="260" t="s">
        <v>207</v>
      </c>
      <c r="D54" s="294">
        <f>INT(((104*0.55+59*0.67)+21+20*0.37)*0.95)</f>
        <v>118</v>
      </c>
      <c r="E54" s="252"/>
      <c r="F54" s="253"/>
      <c r="G54" s="252">
        <f t="shared" si="1"/>
        <v>0</v>
      </c>
    </row>
    <row r="55" spans="1:8">
      <c r="A55" s="295"/>
      <c r="B55" s="254"/>
      <c r="C55" s="250"/>
      <c r="D55" s="294"/>
      <c r="E55" s="252"/>
      <c r="F55" s="253"/>
      <c r="G55" s="252">
        <f t="shared" si="1"/>
        <v>0</v>
      </c>
    </row>
    <row r="56" spans="1:8" ht="38.25">
      <c r="A56" s="79" t="s">
        <v>62</v>
      </c>
      <c r="B56" s="299" t="s">
        <v>124</v>
      </c>
      <c r="C56" s="260" t="s">
        <v>207</v>
      </c>
      <c r="D56" s="251">
        <f>(106+D46+D48+D52+D54)</f>
        <v>694</v>
      </c>
      <c r="E56" s="252"/>
      <c r="F56" s="253"/>
      <c r="G56" s="252">
        <f t="shared" si="1"/>
        <v>0</v>
      </c>
      <c r="H56" s="300"/>
    </row>
    <row r="57" spans="1:8">
      <c r="A57" s="295"/>
      <c r="B57" s="301"/>
      <c r="C57" s="250"/>
      <c r="D57" s="252"/>
      <c r="E57" s="252"/>
      <c r="F57" s="302"/>
      <c r="G57" s="252">
        <f t="shared" si="1"/>
        <v>0</v>
      </c>
    </row>
    <row r="58" spans="1:8" s="305" customFormat="1" ht="56.25" customHeight="1">
      <c r="A58" s="79" t="s">
        <v>63</v>
      </c>
      <c r="B58" s="244" t="s">
        <v>195</v>
      </c>
      <c r="C58" s="250" t="s">
        <v>77</v>
      </c>
      <c r="D58" s="303">
        <f>D17+D9*0.25</f>
        <v>678.5</v>
      </c>
      <c r="E58" s="304"/>
      <c r="F58" s="304"/>
      <c r="G58" s="252">
        <f t="shared" si="1"/>
        <v>0</v>
      </c>
    </row>
    <row r="59" spans="1:8">
      <c r="A59" s="295"/>
      <c r="B59" s="263"/>
      <c r="C59" s="250"/>
      <c r="D59" s="303"/>
      <c r="E59" s="304"/>
      <c r="F59" s="304"/>
      <c r="G59" s="252">
        <f t="shared" si="1"/>
        <v>0</v>
      </c>
    </row>
    <row r="60" spans="1:8" ht="38.25">
      <c r="A60" s="79" t="s">
        <v>64</v>
      </c>
      <c r="B60" s="244" t="s">
        <v>76</v>
      </c>
      <c r="C60" s="250" t="s">
        <v>77</v>
      </c>
      <c r="D60" s="303">
        <f>INT(2*(D9+20)*0.13)</f>
        <v>51</v>
      </c>
      <c r="E60" s="304"/>
      <c r="F60" s="304"/>
      <c r="G60" s="252">
        <f t="shared" si="1"/>
        <v>0</v>
      </c>
    </row>
    <row r="61" spans="1:8">
      <c r="A61" s="295"/>
      <c r="B61" s="306"/>
      <c r="C61" s="250"/>
      <c r="D61" s="303"/>
      <c r="E61" s="304"/>
      <c r="F61" s="304"/>
      <c r="G61" s="252">
        <f t="shared" si="1"/>
        <v>0</v>
      </c>
    </row>
    <row r="62" spans="1:8" ht="56.25" customHeight="1">
      <c r="A62" s="79" t="s">
        <v>65</v>
      </c>
      <c r="B62" s="244" t="s">
        <v>128</v>
      </c>
      <c r="C62" s="250" t="s">
        <v>77</v>
      </c>
      <c r="D62" s="304">
        <f>D58</f>
        <v>678.5</v>
      </c>
      <c r="E62" s="304"/>
      <c r="F62" s="263"/>
      <c r="G62" s="252">
        <f t="shared" si="1"/>
        <v>0</v>
      </c>
    </row>
    <row r="63" spans="1:8">
      <c r="A63" s="295"/>
      <c r="B63" s="263"/>
      <c r="C63" s="250"/>
      <c r="D63" s="304"/>
      <c r="E63" s="304"/>
      <c r="F63" s="263"/>
      <c r="G63" s="252">
        <f t="shared" si="1"/>
        <v>0</v>
      </c>
    </row>
    <row r="64" spans="1:8" ht="89.25">
      <c r="A64" s="79" t="s">
        <v>66</v>
      </c>
      <c r="B64" s="111" t="s">
        <v>214</v>
      </c>
      <c r="C64" s="250" t="s">
        <v>77</v>
      </c>
      <c r="D64" s="304">
        <f>(D9+20)*4.5</f>
        <v>891</v>
      </c>
      <c r="E64" s="304"/>
      <c r="F64" s="263"/>
      <c r="G64" s="252">
        <f t="shared" si="1"/>
        <v>0</v>
      </c>
    </row>
    <row r="65" spans="1:7">
      <c r="A65" s="295"/>
      <c r="B65" s="263"/>
      <c r="C65" s="250"/>
      <c r="D65" s="303"/>
      <c r="E65" s="263"/>
      <c r="F65" s="263"/>
      <c r="G65" s="252">
        <f t="shared" si="1"/>
        <v>0</v>
      </c>
    </row>
    <row r="66" spans="1:7" ht="43.5" customHeight="1">
      <c r="A66" s="79" t="s">
        <v>67</v>
      </c>
      <c r="B66" s="244" t="s">
        <v>78</v>
      </c>
      <c r="C66" s="250" t="s">
        <v>77</v>
      </c>
      <c r="D66" s="303">
        <f>D64</f>
        <v>891</v>
      </c>
      <c r="E66" s="304"/>
      <c r="F66" s="263"/>
      <c r="G66" s="252">
        <f t="shared" si="1"/>
        <v>0</v>
      </c>
    </row>
    <row r="67" spans="1:7">
      <c r="A67" s="295"/>
      <c r="B67" s="263"/>
      <c r="C67" s="250"/>
      <c r="D67" s="263"/>
      <c r="E67" s="263"/>
      <c r="F67" s="263"/>
      <c r="G67" s="252">
        <f t="shared" si="1"/>
        <v>0</v>
      </c>
    </row>
    <row r="68" spans="1:7" ht="63.75">
      <c r="A68" s="79" t="s">
        <v>68</v>
      </c>
      <c r="B68" s="244" t="s">
        <v>196</v>
      </c>
      <c r="C68" s="250" t="s">
        <v>77</v>
      </c>
      <c r="D68" s="303">
        <f>D66</f>
        <v>891</v>
      </c>
      <c r="E68" s="304"/>
      <c r="F68" s="263"/>
      <c r="G68" s="252">
        <f t="shared" si="1"/>
        <v>0</v>
      </c>
    </row>
    <row r="69" spans="1:7">
      <c r="A69" s="295"/>
      <c r="B69" s="307"/>
      <c r="C69" s="250"/>
      <c r="D69" s="303"/>
      <c r="E69" s="304"/>
      <c r="F69" s="263"/>
      <c r="G69" s="252">
        <f t="shared" si="1"/>
        <v>0</v>
      </c>
    </row>
    <row r="70" spans="1:7" ht="25.5">
      <c r="A70" s="79" t="s">
        <v>164</v>
      </c>
      <c r="B70" s="244" t="s">
        <v>79</v>
      </c>
      <c r="C70" s="36" t="s">
        <v>251</v>
      </c>
      <c r="D70" s="303">
        <v>20</v>
      </c>
      <c r="E70" s="304"/>
      <c r="F70" s="263"/>
      <c r="G70" s="252">
        <f t="shared" si="1"/>
        <v>0</v>
      </c>
    </row>
    <row r="71" spans="1:7">
      <c r="A71" s="295"/>
      <c r="B71" s="244"/>
      <c r="C71" s="250"/>
      <c r="D71" s="303"/>
      <c r="E71" s="304"/>
      <c r="F71" s="263"/>
      <c r="G71" s="253"/>
    </row>
    <row r="72" spans="1:7" ht="15.75" thickBot="1">
      <c r="A72" s="267"/>
      <c r="B72" s="268" t="s">
        <v>130</v>
      </c>
      <c r="C72" s="269"/>
      <c r="D72" s="270"/>
      <c r="E72" s="271"/>
      <c r="F72" s="271"/>
      <c r="G72" s="272">
        <f>SUM(G36:G71)</f>
        <v>0</v>
      </c>
    </row>
    <row r="73" spans="1:7" ht="15.75" thickTop="1">
      <c r="A73" s="295"/>
      <c r="B73" s="244"/>
      <c r="C73" s="250"/>
      <c r="D73" s="303"/>
      <c r="E73" s="304"/>
      <c r="F73" s="263"/>
      <c r="G73" s="253"/>
    </row>
    <row r="74" spans="1:7">
      <c r="A74" s="295"/>
      <c r="B74" s="308" t="s">
        <v>137</v>
      </c>
      <c r="C74" s="250"/>
      <c r="D74" s="303"/>
      <c r="E74" s="304"/>
      <c r="F74" s="263"/>
      <c r="G74" s="253"/>
    </row>
    <row r="75" spans="1:7" ht="144.75" customHeight="1">
      <c r="A75" s="295"/>
      <c r="B75" s="111" t="s">
        <v>248</v>
      </c>
      <c r="C75" s="250"/>
      <c r="D75" s="303"/>
      <c r="E75" s="304"/>
      <c r="F75" s="263"/>
      <c r="G75" s="253"/>
    </row>
    <row r="76" spans="1:7">
      <c r="A76" s="295"/>
      <c r="B76" s="244"/>
      <c r="C76" s="250"/>
      <c r="D76" s="303"/>
      <c r="E76" s="304"/>
      <c r="F76" s="263"/>
      <c r="G76" s="253"/>
    </row>
    <row r="77" spans="1:7">
      <c r="A77" s="295"/>
      <c r="B77" s="244"/>
      <c r="C77" s="250"/>
      <c r="D77" s="303"/>
      <c r="E77" s="304"/>
      <c r="F77" s="263"/>
      <c r="G77" s="253"/>
    </row>
    <row r="78" spans="1:7">
      <c r="A78" s="232"/>
      <c r="B78" s="281" t="s">
        <v>119</v>
      </c>
      <c r="C78" s="282"/>
      <c r="D78" s="283"/>
      <c r="E78" s="284"/>
      <c r="F78" s="284"/>
      <c r="G78" s="285"/>
    </row>
    <row r="79" spans="1:7">
      <c r="A79" s="309"/>
      <c r="B79" s="310"/>
      <c r="C79" s="309"/>
      <c r="D79" s="311"/>
      <c r="E79" s="288"/>
      <c r="F79" s="288"/>
      <c r="G79" s="288"/>
    </row>
    <row r="80" spans="1:7">
      <c r="A80" s="243" t="s">
        <v>23</v>
      </c>
      <c r="B80" s="263" t="s">
        <v>0</v>
      </c>
      <c r="C80" s="78" t="s">
        <v>2</v>
      </c>
      <c r="D80" s="246" t="s">
        <v>1</v>
      </c>
      <c r="E80" s="246" t="s">
        <v>58</v>
      </c>
      <c r="F80" s="246"/>
      <c r="G80" s="246" t="s">
        <v>3</v>
      </c>
    </row>
    <row r="81" spans="1:7">
      <c r="A81" s="263"/>
      <c r="B81" s="312"/>
      <c r="C81" s="313"/>
      <c r="D81" s="106"/>
      <c r="E81" s="314"/>
      <c r="F81" s="314"/>
      <c r="G81" s="266"/>
    </row>
    <row r="82" spans="1:7" ht="51">
      <c r="A82" s="289" t="s">
        <v>49</v>
      </c>
      <c r="B82" s="299" t="s">
        <v>197</v>
      </c>
      <c r="C82" s="250" t="s">
        <v>72</v>
      </c>
      <c r="D82" s="84">
        <v>3</v>
      </c>
      <c r="E82" s="381"/>
      <c r="F82" s="382"/>
      <c r="G82" s="39"/>
    </row>
    <row r="83" spans="1:7">
      <c r="A83" s="295"/>
      <c r="B83" s="299"/>
      <c r="C83" s="315"/>
      <c r="D83" s="84"/>
      <c r="E83" s="89"/>
      <c r="F83" s="90"/>
      <c r="G83" s="112"/>
    </row>
    <row r="84" spans="1:7" ht="30.75" customHeight="1">
      <c r="A84" s="295" t="s">
        <v>50</v>
      </c>
      <c r="B84" s="299" t="s">
        <v>198</v>
      </c>
      <c r="C84" s="315"/>
      <c r="D84" s="84"/>
      <c r="E84" s="89"/>
      <c r="F84" s="90"/>
      <c r="G84" s="112"/>
    </row>
    <row r="85" spans="1:7">
      <c r="A85" s="295"/>
      <c r="B85" s="299" t="s">
        <v>132</v>
      </c>
      <c r="C85" s="315" t="s">
        <v>5</v>
      </c>
      <c r="D85" s="84">
        <v>1</v>
      </c>
      <c r="E85" s="89"/>
      <c r="F85" s="90"/>
      <c r="G85" s="112"/>
    </row>
    <row r="86" spans="1:7">
      <c r="A86" s="295"/>
      <c r="B86" s="299"/>
      <c r="C86" s="315"/>
      <c r="D86" s="84"/>
      <c r="E86" s="89"/>
      <c r="F86" s="90"/>
      <c r="G86" s="112"/>
    </row>
    <row r="87" spans="1:7" ht="159" customHeight="1">
      <c r="A87" s="295" t="s">
        <v>51</v>
      </c>
      <c r="B87" s="33" t="s">
        <v>250</v>
      </c>
      <c r="C87" s="315"/>
      <c r="D87" s="84"/>
      <c r="E87" s="89"/>
      <c r="F87" s="90"/>
      <c r="G87" s="112"/>
    </row>
    <row r="88" spans="1:7">
      <c r="A88" s="295"/>
      <c r="B88" s="33" t="s">
        <v>221</v>
      </c>
      <c r="C88" s="250" t="s">
        <v>72</v>
      </c>
      <c r="D88" s="84">
        <v>1</v>
      </c>
      <c r="E88" s="89"/>
      <c r="F88" s="90"/>
      <c r="G88" s="112"/>
    </row>
    <row r="89" spans="1:7">
      <c r="A89" s="295"/>
      <c r="B89" s="33" t="s">
        <v>222</v>
      </c>
      <c r="C89" s="250" t="s">
        <v>72</v>
      </c>
      <c r="D89" s="84">
        <v>1</v>
      </c>
      <c r="E89" s="89"/>
      <c r="F89" s="90"/>
      <c r="G89" s="112"/>
    </row>
    <row r="90" spans="1:7">
      <c r="A90" s="295"/>
      <c r="B90" s="254"/>
      <c r="C90" s="250"/>
      <c r="D90" s="84"/>
      <c r="E90" s="89"/>
      <c r="F90" s="90"/>
      <c r="G90" s="112"/>
    </row>
    <row r="91" spans="1:7" ht="38.25">
      <c r="A91" s="295" t="s">
        <v>52</v>
      </c>
      <c r="B91" s="254" t="s">
        <v>136</v>
      </c>
      <c r="C91" s="250"/>
      <c r="D91" s="84"/>
      <c r="E91" s="89"/>
      <c r="F91" s="90"/>
      <c r="G91" s="112"/>
    </row>
    <row r="92" spans="1:7">
      <c r="A92" s="295"/>
      <c r="B92" s="254" t="s">
        <v>134</v>
      </c>
      <c r="C92" s="250" t="s">
        <v>72</v>
      </c>
      <c r="D92" s="84">
        <v>1</v>
      </c>
      <c r="E92" s="89"/>
      <c r="F92" s="90"/>
      <c r="G92" s="112"/>
    </row>
    <row r="93" spans="1:7">
      <c r="A93" s="295"/>
      <c r="B93" s="254" t="s">
        <v>135</v>
      </c>
      <c r="C93" s="250" t="s">
        <v>72</v>
      </c>
      <c r="D93" s="84">
        <v>1</v>
      </c>
      <c r="E93" s="89"/>
      <c r="F93" s="90"/>
      <c r="G93" s="112"/>
    </row>
    <row r="94" spans="1:7">
      <c r="A94" s="295"/>
      <c r="B94" s="299"/>
      <c r="C94" s="315"/>
      <c r="D94" s="84"/>
      <c r="E94" s="89"/>
      <c r="F94" s="90"/>
      <c r="G94" s="112"/>
    </row>
    <row r="95" spans="1:7" ht="40.5" customHeight="1">
      <c r="A95" s="295" t="s">
        <v>53</v>
      </c>
      <c r="B95" s="75" t="s">
        <v>249</v>
      </c>
      <c r="C95" s="315"/>
      <c r="D95" s="84"/>
      <c r="E95" s="89"/>
      <c r="F95" s="90"/>
      <c r="G95" s="112"/>
    </row>
    <row r="96" spans="1:7">
      <c r="A96" s="295"/>
      <c r="B96" s="299" t="s">
        <v>218</v>
      </c>
      <c r="C96" s="315" t="s">
        <v>72</v>
      </c>
      <c r="D96" s="84">
        <v>4</v>
      </c>
      <c r="E96" s="89"/>
      <c r="F96" s="90"/>
      <c r="G96" s="112"/>
    </row>
    <row r="97" spans="1:7">
      <c r="A97" s="295"/>
      <c r="B97" s="299" t="s">
        <v>144</v>
      </c>
      <c r="C97" s="315" t="s">
        <v>72</v>
      </c>
      <c r="D97" s="84">
        <v>2</v>
      </c>
      <c r="E97" s="89"/>
      <c r="F97" s="90"/>
      <c r="G97" s="112"/>
    </row>
    <row r="98" spans="1:7">
      <c r="A98" s="295"/>
      <c r="B98" s="299"/>
      <c r="C98" s="315"/>
      <c r="D98" s="84"/>
      <c r="E98" s="89"/>
      <c r="F98" s="90"/>
      <c r="G98" s="112"/>
    </row>
    <row r="99" spans="1:7" ht="66.75" customHeight="1">
      <c r="A99" s="295" t="s">
        <v>54</v>
      </c>
      <c r="B99" s="244" t="s">
        <v>129</v>
      </c>
      <c r="C99" s="250" t="s">
        <v>73</v>
      </c>
      <c r="D99" s="98">
        <v>16</v>
      </c>
      <c r="E99" s="90"/>
      <c r="F99" s="360"/>
      <c r="G99" s="39"/>
    </row>
    <row r="100" spans="1:7">
      <c r="A100" s="263"/>
      <c r="B100" s="263"/>
      <c r="C100" s="263"/>
      <c r="D100" s="98"/>
      <c r="E100" s="360"/>
      <c r="F100" s="360"/>
      <c r="G100" s="39"/>
    </row>
    <row r="101" spans="1:7" ht="79.5" customHeight="1">
      <c r="A101" s="295" t="s">
        <v>55</v>
      </c>
      <c r="B101" s="244" t="s">
        <v>186</v>
      </c>
      <c r="C101" s="250" t="s">
        <v>77</v>
      </c>
      <c r="D101" s="98">
        <v>4</v>
      </c>
      <c r="E101" s="90"/>
      <c r="F101" s="360"/>
      <c r="G101" s="39"/>
    </row>
    <row r="102" spans="1:7">
      <c r="A102" s="295"/>
      <c r="B102" s="317"/>
      <c r="C102" s="318"/>
      <c r="D102" s="81"/>
      <c r="E102" s="107"/>
      <c r="F102" s="107"/>
      <c r="G102" s="35"/>
    </row>
    <row r="103" spans="1:7" ht="15.75" thickBot="1">
      <c r="A103" s="267"/>
      <c r="B103" s="268" t="s">
        <v>133</v>
      </c>
      <c r="C103" s="270"/>
      <c r="D103" s="269"/>
      <c r="E103" s="361"/>
      <c r="F103" s="361"/>
      <c r="G103" s="361">
        <f>SUM(G82:G102)</f>
        <v>0</v>
      </c>
    </row>
    <row r="104" spans="1:7" ht="13.5" customHeight="1" thickTop="1">
      <c r="A104" s="309"/>
      <c r="B104" s="321"/>
      <c r="C104" s="275"/>
      <c r="D104" s="274"/>
      <c r="E104" s="39"/>
      <c r="F104" s="39"/>
      <c r="G104" s="39"/>
    </row>
    <row r="105" spans="1:7">
      <c r="A105" s="309"/>
      <c r="B105" s="308" t="s">
        <v>137</v>
      </c>
      <c r="C105" s="275"/>
      <c r="D105" s="274"/>
      <c r="E105" s="39"/>
      <c r="F105" s="39"/>
      <c r="G105" s="39"/>
    </row>
    <row r="106" spans="1:7" ht="76.5">
      <c r="A106" s="309"/>
      <c r="B106" s="322" t="s">
        <v>138</v>
      </c>
      <c r="C106" s="275"/>
      <c r="D106" s="274"/>
      <c r="E106" s="39"/>
      <c r="F106" s="39"/>
      <c r="G106" s="39"/>
    </row>
    <row r="107" spans="1:7">
      <c r="A107" s="309"/>
      <c r="B107" s="321"/>
      <c r="C107" s="275"/>
      <c r="D107" s="274"/>
      <c r="E107" s="288"/>
      <c r="F107" s="288"/>
      <c r="G107" s="276"/>
    </row>
    <row r="108" spans="1:7">
      <c r="A108" s="309"/>
      <c r="B108" s="321"/>
      <c r="C108" s="275"/>
      <c r="D108" s="274"/>
      <c r="E108" s="288"/>
      <c r="F108" s="288"/>
      <c r="G108" s="276"/>
    </row>
    <row r="109" spans="1:7">
      <c r="A109" s="232"/>
      <c r="B109" s="281" t="s">
        <v>103</v>
      </c>
      <c r="C109" s="282"/>
      <c r="D109" s="283"/>
      <c r="E109" s="284"/>
      <c r="F109" s="284"/>
      <c r="G109" s="285"/>
    </row>
    <row r="110" spans="1:7">
      <c r="A110" s="309"/>
      <c r="B110" s="321"/>
      <c r="C110" s="275"/>
      <c r="D110" s="274"/>
      <c r="E110" s="288"/>
      <c r="F110" s="288"/>
      <c r="G110" s="276"/>
    </row>
    <row r="111" spans="1:7">
      <c r="A111" s="243" t="s">
        <v>23</v>
      </c>
      <c r="B111" s="263" t="s">
        <v>0</v>
      </c>
      <c r="C111" s="245" t="s">
        <v>2</v>
      </c>
      <c r="D111" s="246" t="s">
        <v>1</v>
      </c>
      <c r="E111" s="323" t="s">
        <v>58</v>
      </c>
      <c r="F111" s="323"/>
      <c r="G111" s="323" t="s">
        <v>3</v>
      </c>
    </row>
    <row r="112" spans="1:7">
      <c r="A112" s="295"/>
      <c r="B112" s="263"/>
      <c r="C112" s="245"/>
      <c r="D112" s="246"/>
      <c r="E112" s="323"/>
      <c r="F112" s="323"/>
      <c r="G112" s="323"/>
    </row>
    <row r="113" spans="1:9" ht="38.25">
      <c r="A113" s="295" t="s">
        <v>49</v>
      </c>
      <c r="B113" s="254" t="s">
        <v>199</v>
      </c>
      <c r="C113" s="250" t="s">
        <v>80</v>
      </c>
      <c r="D113" s="324">
        <v>1</v>
      </c>
      <c r="E113" s="316"/>
      <c r="F113" s="253"/>
      <c r="G113" s="252">
        <f>+D113*E113</f>
        <v>0</v>
      </c>
    </row>
    <row r="114" spans="1:9">
      <c r="A114" s="263"/>
      <c r="B114" s="254"/>
      <c r="C114" s="250"/>
      <c r="D114" s="324"/>
      <c r="E114" s="316"/>
      <c r="F114" s="253">
        <f t="shared" ref="F114" si="2">D114*E114</f>
        <v>0</v>
      </c>
      <c r="G114" s="252"/>
    </row>
    <row r="115" spans="1:9" ht="17.25">
      <c r="A115" s="295" t="s">
        <v>50</v>
      </c>
      <c r="B115" s="254" t="s">
        <v>139</v>
      </c>
      <c r="C115" s="250" t="s">
        <v>77</v>
      </c>
      <c r="D115" s="324">
        <f>D17*4</f>
        <v>2536</v>
      </c>
      <c r="E115" s="316"/>
      <c r="F115" s="253"/>
      <c r="G115" s="252">
        <f>+D115*E115</f>
        <v>0</v>
      </c>
    </row>
    <row r="116" spans="1:9">
      <c r="A116" s="295"/>
      <c r="B116" s="254"/>
      <c r="C116" s="260"/>
      <c r="D116" s="325"/>
      <c r="E116" s="316"/>
      <c r="F116" s="253"/>
      <c r="G116" s="252"/>
    </row>
    <row r="117" spans="1:9" ht="15.75" thickBot="1">
      <c r="A117" s="267"/>
      <c r="B117" s="268" t="s">
        <v>71</v>
      </c>
      <c r="C117" s="270"/>
      <c r="D117" s="269"/>
      <c r="E117" s="320"/>
      <c r="F117" s="320"/>
      <c r="G117" s="271">
        <f>SUM(G110:G116)</f>
        <v>0</v>
      </c>
    </row>
    <row r="118" spans="1:9" ht="16.5" thickTop="1" thickBot="1">
      <c r="A118" s="295"/>
      <c r="B118" s="254"/>
      <c r="C118" s="260"/>
      <c r="D118" s="325"/>
      <c r="E118" s="316"/>
      <c r="F118" s="253"/>
      <c r="G118" s="252"/>
    </row>
    <row r="119" spans="1:9" ht="16.5" thickTop="1" thickBot="1">
      <c r="A119" s="326"/>
      <c r="B119" s="327" t="s">
        <v>141</v>
      </c>
      <c r="C119" s="328"/>
      <c r="D119" s="329"/>
      <c r="E119" s="330"/>
      <c r="F119" s="330"/>
      <c r="G119" s="331">
        <f>G117+G103+G72+G29</f>
        <v>0</v>
      </c>
    </row>
    <row r="120" spans="1:9" ht="15.75" thickTop="1">
      <c r="A120" s="295"/>
      <c r="B120" s="254"/>
      <c r="C120" s="260"/>
      <c r="D120" s="325"/>
      <c r="E120" s="316"/>
      <c r="F120" s="253"/>
      <c r="G120" s="252"/>
    </row>
    <row r="121" spans="1:9">
      <c r="A121" s="295"/>
      <c r="B121" s="273"/>
      <c r="C121" s="275"/>
      <c r="D121" s="274"/>
      <c r="E121" s="288"/>
      <c r="F121" s="288"/>
      <c r="G121" s="276"/>
    </row>
    <row r="122" spans="1:9">
      <c r="A122" s="309"/>
      <c r="B122" s="321"/>
      <c r="C122" s="275"/>
      <c r="D122" s="274"/>
      <c r="E122" s="288"/>
      <c r="F122" s="288"/>
      <c r="G122" s="276"/>
    </row>
    <row r="123" spans="1:9" ht="15.75" thickBot="1">
      <c r="A123" s="226" t="s">
        <v>142</v>
      </c>
      <c r="B123" s="227" t="s">
        <v>57</v>
      </c>
      <c r="C123" s="227"/>
      <c r="D123" s="227"/>
      <c r="E123" s="228"/>
      <c r="F123" s="228"/>
      <c r="G123" s="228"/>
    </row>
    <row r="124" spans="1:9" ht="15.75" thickTop="1">
      <c r="A124" s="295"/>
      <c r="B124" s="332"/>
      <c r="C124" s="333"/>
      <c r="D124" s="334"/>
      <c r="E124" s="319"/>
      <c r="F124" s="319"/>
      <c r="G124" s="266"/>
    </row>
    <row r="125" spans="1:9">
      <c r="A125" s="243" t="s">
        <v>23</v>
      </c>
      <c r="B125" s="263" t="s">
        <v>0</v>
      </c>
      <c r="C125" s="78" t="s">
        <v>2</v>
      </c>
      <c r="D125" s="71" t="s">
        <v>1</v>
      </c>
      <c r="E125" s="246" t="s">
        <v>58</v>
      </c>
      <c r="F125" s="246"/>
      <c r="G125" s="246" t="s">
        <v>3</v>
      </c>
    </row>
    <row r="126" spans="1:9" s="247" customFormat="1">
      <c r="A126" s="295"/>
      <c r="B126" s="317"/>
      <c r="C126" s="315"/>
      <c r="D126" s="294"/>
      <c r="E126" s="316"/>
      <c r="F126" s="253"/>
      <c r="G126" s="252"/>
    </row>
    <row r="127" spans="1:9" ht="21" customHeight="1">
      <c r="A127" s="335" t="s">
        <v>49</v>
      </c>
      <c r="B127" s="336" t="s">
        <v>145</v>
      </c>
      <c r="C127" s="337" t="s">
        <v>72</v>
      </c>
      <c r="D127" s="294">
        <v>1</v>
      </c>
      <c r="E127" s="261"/>
      <c r="F127" s="338"/>
      <c r="G127" s="252">
        <f>+D127*E127</f>
        <v>0</v>
      </c>
    </row>
    <row r="128" spans="1:9">
      <c r="A128" s="295"/>
      <c r="B128" s="339"/>
      <c r="C128" s="340"/>
      <c r="D128" s="294"/>
      <c r="E128" s="316"/>
      <c r="F128" s="341"/>
      <c r="G128" s="252">
        <f t="shared" ref="G128:G191" si="3">+D128*E128</f>
        <v>0</v>
      </c>
      <c r="I128" s="342"/>
    </row>
    <row r="129" spans="1:9" ht="38.25">
      <c r="A129" s="295" t="s">
        <v>50</v>
      </c>
      <c r="B129" s="249" t="s">
        <v>190</v>
      </c>
      <c r="C129" s="260" t="s">
        <v>72</v>
      </c>
      <c r="D129" s="261">
        <v>1</v>
      </c>
      <c r="E129" s="316"/>
      <c r="F129" s="253"/>
      <c r="G129" s="252">
        <f t="shared" si="3"/>
        <v>0</v>
      </c>
      <c r="I129" s="342"/>
    </row>
    <row r="130" spans="1:9">
      <c r="A130" s="295"/>
      <c r="B130" s="249"/>
      <c r="C130" s="260"/>
      <c r="D130" s="261"/>
      <c r="E130" s="316"/>
      <c r="F130" s="253"/>
      <c r="G130" s="252">
        <f t="shared" si="3"/>
        <v>0</v>
      </c>
      <c r="I130" s="342"/>
    </row>
    <row r="131" spans="1:9" ht="93" customHeight="1">
      <c r="A131" s="295" t="s">
        <v>51</v>
      </c>
      <c r="B131" s="244" t="s">
        <v>143</v>
      </c>
      <c r="C131" s="250"/>
      <c r="D131" s="261"/>
      <c r="E131" s="316"/>
      <c r="F131" s="253"/>
      <c r="G131" s="252">
        <f t="shared" si="3"/>
        <v>0</v>
      </c>
    </row>
    <row r="132" spans="1:9">
      <c r="A132" s="295"/>
      <c r="B132" s="111" t="s">
        <v>215</v>
      </c>
      <c r="C132" s="250" t="s">
        <v>5</v>
      </c>
      <c r="D132" s="261">
        <v>26</v>
      </c>
      <c r="E132" s="316"/>
      <c r="F132" s="253"/>
      <c r="G132" s="252">
        <f t="shared" si="3"/>
        <v>0</v>
      </c>
    </row>
    <row r="133" spans="1:9">
      <c r="A133" s="295"/>
      <c r="B133" s="111" t="s">
        <v>223</v>
      </c>
      <c r="C133" s="250" t="s">
        <v>5</v>
      </c>
      <c r="D133" s="261">
        <v>1</v>
      </c>
      <c r="E133" s="316"/>
      <c r="F133" s="253"/>
      <c r="G133" s="252">
        <f t="shared" si="3"/>
        <v>0</v>
      </c>
    </row>
    <row r="134" spans="1:9">
      <c r="A134" s="295"/>
      <c r="B134" s="343"/>
      <c r="C134" s="250"/>
      <c r="D134" s="261"/>
      <c r="E134" s="316"/>
      <c r="F134" s="253"/>
      <c r="G134" s="252">
        <f t="shared" si="3"/>
        <v>0</v>
      </c>
    </row>
    <row r="135" spans="1:9" ht="25.5">
      <c r="A135" s="295" t="s">
        <v>52</v>
      </c>
      <c r="B135" s="244" t="s">
        <v>90</v>
      </c>
      <c r="C135" s="244"/>
      <c r="D135" s="244"/>
      <c r="E135" s="244"/>
      <c r="F135" s="244"/>
      <c r="G135" s="252">
        <f t="shared" si="3"/>
        <v>0</v>
      </c>
    </row>
    <row r="136" spans="1:9">
      <c r="A136" s="295"/>
      <c r="B136" s="111" t="s">
        <v>224</v>
      </c>
      <c r="C136" s="250" t="s">
        <v>5</v>
      </c>
      <c r="D136" s="261">
        <v>10</v>
      </c>
      <c r="E136" s="316"/>
      <c r="F136" s="244"/>
      <c r="G136" s="252">
        <f t="shared" si="3"/>
        <v>0</v>
      </c>
    </row>
    <row r="137" spans="1:9">
      <c r="A137" s="295"/>
      <c r="B137" s="111" t="s">
        <v>225</v>
      </c>
      <c r="C137" s="250" t="s">
        <v>5</v>
      </c>
      <c r="D137" s="261">
        <v>10</v>
      </c>
      <c r="E137" s="316"/>
      <c r="F137" s="253"/>
      <c r="G137" s="252">
        <f t="shared" si="3"/>
        <v>0</v>
      </c>
    </row>
    <row r="138" spans="1:9">
      <c r="A138" s="295"/>
      <c r="B138" s="244"/>
      <c r="C138" s="250"/>
      <c r="D138" s="261"/>
      <c r="E138" s="316"/>
      <c r="F138" s="253"/>
      <c r="G138" s="252">
        <f t="shared" si="3"/>
        <v>0</v>
      </c>
    </row>
    <row r="139" spans="1:9" ht="79.5" customHeight="1">
      <c r="A139" s="295" t="s">
        <v>53</v>
      </c>
      <c r="B139" s="244" t="s">
        <v>146</v>
      </c>
      <c r="C139" s="250"/>
      <c r="D139" s="261"/>
      <c r="E139" s="316"/>
      <c r="F139" s="253"/>
      <c r="G139" s="252">
        <f t="shared" si="3"/>
        <v>0</v>
      </c>
    </row>
    <row r="140" spans="1:9">
      <c r="A140" s="295"/>
      <c r="B140" s="116" t="s">
        <v>226</v>
      </c>
      <c r="C140" s="250" t="s">
        <v>5</v>
      </c>
      <c r="D140" s="261">
        <f>29*2</f>
        <v>58</v>
      </c>
      <c r="E140" s="316"/>
      <c r="F140" s="253"/>
      <c r="G140" s="252">
        <f t="shared" si="3"/>
        <v>0</v>
      </c>
    </row>
    <row r="141" spans="1:9">
      <c r="A141" s="295"/>
      <c r="B141" s="344"/>
      <c r="C141" s="250"/>
      <c r="D141" s="261"/>
      <c r="E141" s="316"/>
      <c r="F141" s="253"/>
      <c r="G141" s="252">
        <f t="shared" si="3"/>
        <v>0</v>
      </c>
    </row>
    <row r="142" spans="1:9" ht="69" customHeight="1">
      <c r="A142" s="295" t="s">
        <v>54</v>
      </c>
      <c r="B142" s="244" t="s">
        <v>191</v>
      </c>
      <c r="C142" s="250"/>
      <c r="D142" s="261"/>
      <c r="E142" s="316"/>
      <c r="F142" s="253"/>
      <c r="G142" s="252"/>
    </row>
    <row r="143" spans="1:9">
      <c r="A143" s="295"/>
      <c r="B143" s="116" t="s">
        <v>227</v>
      </c>
      <c r="C143" s="250" t="s">
        <v>5</v>
      </c>
      <c r="D143" s="261">
        <v>6</v>
      </c>
      <c r="E143" s="316"/>
      <c r="F143" s="253"/>
      <c r="G143" s="252">
        <f t="shared" si="3"/>
        <v>0</v>
      </c>
    </row>
    <row r="144" spans="1:9">
      <c r="D144" s="225"/>
      <c r="E144" s="225"/>
      <c r="F144" s="225"/>
      <c r="G144" s="252">
        <f t="shared" si="3"/>
        <v>0</v>
      </c>
    </row>
    <row r="145" spans="1:9" ht="38.25">
      <c r="A145" s="295" t="s">
        <v>55</v>
      </c>
      <c r="B145" s="244" t="s">
        <v>200</v>
      </c>
      <c r="C145" s="250"/>
      <c r="D145" s="261"/>
      <c r="E145" s="316"/>
      <c r="F145" s="253"/>
      <c r="G145" s="252">
        <f t="shared" si="3"/>
        <v>0</v>
      </c>
    </row>
    <row r="146" spans="1:9">
      <c r="A146" s="295"/>
      <c r="B146" s="344" t="s">
        <v>217</v>
      </c>
      <c r="C146" s="250" t="s">
        <v>5</v>
      </c>
      <c r="D146" s="261">
        <v>10</v>
      </c>
      <c r="E146" s="316"/>
      <c r="F146" s="253"/>
      <c r="G146" s="252">
        <f t="shared" si="3"/>
        <v>0</v>
      </c>
    </row>
    <row r="147" spans="1:9">
      <c r="A147" s="295"/>
      <c r="B147" s="344"/>
      <c r="C147" s="250"/>
      <c r="D147" s="261"/>
      <c r="E147" s="316"/>
      <c r="F147" s="253"/>
      <c r="G147" s="252">
        <f t="shared" si="3"/>
        <v>0</v>
      </c>
    </row>
    <row r="148" spans="1:9" ht="25.5">
      <c r="A148" s="295" t="s">
        <v>56</v>
      </c>
      <c r="B148" s="244" t="s">
        <v>91</v>
      </c>
      <c r="C148" s="250"/>
      <c r="D148" s="261"/>
      <c r="E148" s="316"/>
      <c r="F148" s="253"/>
      <c r="G148" s="252">
        <f t="shared" si="3"/>
        <v>0</v>
      </c>
    </row>
    <row r="149" spans="1:9">
      <c r="A149" s="295"/>
      <c r="B149" s="344" t="s">
        <v>216</v>
      </c>
      <c r="C149" s="250" t="s">
        <v>5</v>
      </c>
      <c r="D149" s="261">
        <v>8</v>
      </c>
      <c r="E149" s="316"/>
      <c r="F149" s="253"/>
      <c r="G149" s="252">
        <f t="shared" si="3"/>
        <v>0</v>
      </c>
    </row>
    <row r="150" spans="1:9">
      <c r="A150" s="295"/>
      <c r="B150" s="344"/>
      <c r="C150" s="250"/>
      <c r="D150" s="261"/>
      <c r="E150" s="316"/>
      <c r="F150" s="253"/>
      <c r="G150" s="252">
        <f t="shared" si="3"/>
        <v>0</v>
      </c>
    </row>
    <row r="151" spans="1:9" ht="38.25">
      <c r="A151" s="295" t="s">
        <v>59</v>
      </c>
      <c r="B151" s="244" t="s">
        <v>201</v>
      </c>
      <c r="C151" s="250" t="s">
        <v>72</v>
      </c>
      <c r="D151" s="261">
        <v>8</v>
      </c>
      <c r="E151" s="316"/>
      <c r="F151" s="261"/>
      <c r="G151" s="252">
        <f t="shared" si="3"/>
        <v>0</v>
      </c>
    </row>
    <row r="152" spans="1:9">
      <c r="A152" s="295"/>
      <c r="B152" s="344"/>
      <c r="C152" s="250"/>
      <c r="D152" s="261"/>
      <c r="E152" s="316"/>
      <c r="F152" s="253"/>
      <c r="G152" s="252">
        <f t="shared" si="3"/>
        <v>0</v>
      </c>
    </row>
    <row r="153" spans="1:9" ht="51">
      <c r="A153" s="295" t="s">
        <v>60</v>
      </c>
      <c r="B153" s="244" t="s">
        <v>92</v>
      </c>
      <c r="C153" s="250"/>
      <c r="D153" s="261"/>
      <c r="E153" s="316"/>
      <c r="F153" s="253"/>
      <c r="G153" s="252">
        <f t="shared" si="3"/>
        <v>0</v>
      </c>
    </row>
    <row r="154" spans="1:9">
      <c r="A154" s="295"/>
      <c r="B154" s="344" t="s">
        <v>147</v>
      </c>
      <c r="C154" s="250" t="s">
        <v>73</v>
      </c>
      <c r="D154" s="261">
        <v>32</v>
      </c>
      <c r="E154" s="316"/>
      <c r="F154" s="253"/>
      <c r="G154" s="252">
        <f t="shared" si="3"/>
        <v>0</v>
      </c>
    </row>
    <row r="155" spans="1:9">
      <c r="A155" s="295"/>
      <c r="B155" s="344"/>
      <c r="C155" s="250"/>
      <c r="D155" s="261"/>
      <c r="E155" s="316"/>
      <c r="F155" s="253"/>
      <c r="G155" s="252">
        <f t="shared" si="3"/>
        <v>0</v>
      </c>
    </row>
    <row r="156" spans="1:9" ht="29.25" customHeight="1">
      <c r="A156" s="295" t="s">
        <v>62</v>
      </c>
      <c r="B156" s="299" t="s">
        <v>87</v>
      </c>
      <c r="C156" s="315" t="s">
        <v>5</v>
      </c>
      <c r="D156" s="294">
        <v>38</v>
      </c>
      <c r="E156" s="316"/>
      <c r="F156" s="253"/>
      <c r="G156" s="252">
        <f t="shared" si="3"/>
        <v>0</v>
      </c>
    </row>
    <row r="157" spans="1:9">
      <c r="A157" s="295"/>
      <c r="B157" s="299"/>
      <c r="C157" s="315"/>
      <c r="D157" s="294"/>
      <c r="E157" s="316"/>
      <c r="F157" s="253"/>
      <c r="G157" s="252">
        <f t="shared" si="3"/>
        <v>0</v>
      </c>
    </row>
    <row r="158" spans="1:9" ht="28.5" customHeight="1">
      <c r="A158" s="295" t="s">
        <v>63</v>
      </c>
      <c r="B158" s="244" t="s">
        <v>163</v>
      </c>
      <c r="C158" s="250" t="s">
        <v>73</v>
      </c>
      <c r="D158" s="261">
        <v>306</v>
      </c>
      <c r="E158" s="316"/>
      <c r="F158" s="261"/>
      <c r="G158" s="252">
        <f t="shared" si="3"/>
        <v>0</v>
      </c>
    </row>
    <row r="159" spans="1:9">
      <c r="A159" s="295"/>
      <c r="B159" s="249"/>
      <c r="C159" s="260"/>
      <c r="D159" s="261"/>
      <c r="E159" s="316"/>
      <c r="F159" s="253"/>
      <c r="G159" s="252">
        <f t="shared" si="3"/>
        <v>0</v>
      </c>
      <c r="I159" s="342"/>
    </row>
    <row r="160" spans="1:9" ht="84.75" customHeight="1">
      <c r="A160" s="295" t="s">
        <v>64</v>
      </c>
      <c r="B160" s="249" t="s">
        <v>151</v>
      </c>
      <c r="D160" s="261"/>
      <c r="E160" s="316"/>
      <c r="F160" s="341"/>
      <c r="G160" s="252">
        <f t="shared" si="3"/>
        <v>0</v>
      </c>
      <c r="I160" s="342"/>
    </row>
    <row r="161" spans="1:9">
      <c r="A161" s="295"/>
      <c r="B161" s="249" t="s">
        <v>149</v>
      </c>
      <c r="C161" s="340" t="s">
        <v>73</v>
      </c>
      <c r="D161" s="261">
        <v>6</v>
      </c>
      <c r="E161" s="316"/>
      <c r="F161" s="341"/>
      <c r="G161" s="252">
        <f t="shared" si="3"/>
        <v>0</v>
      </c>
      <c r="I161" s="342"/>
    </row>
    <row r="162" spans="1:9">
      <c r="A162" s="295"/>
      <c r="B162" s="249" t="s">
        <v>152</v>
      </c>
      <c r="C162" s="340" t="s">
        <v>73</v>
      </c>
      <c r="D162" s="261">
        <v>6</v>
      </c>
      <c r="E162" s="316"/>
      <c r="F162" s="341"/>
      <c r="G162" s="252">
        <f t="shared" si="3"/>
        <v>0</v>
      </c>
      <c r="I162" s="342"/>
    </row>
    <row r="163" spans="1:9">
      <c r="A163" s="295"/>
      <c r="B163" s="249" t="s">
        <v>153</v>
      </c>
      <c r="C163" s="340" t="s">
        <v>73</v>
      </c>
      <c r="D163" s="261">
        <v>6</v>
      </c>
      <c r="E163" s="316"/>
      <c r="F163" s="341"/>
      <c r="G163" s="252">
        <f t="shared" si="3"/>
        <v>0</v>
      </c>
      <c r="I163" s="342"/>
    </row>
    <row r="164" spans="1:9">
      <c r="A164" s="295"/>
      <c r="B164" s="249" t="s">
        <v>154</v>
      </c>
      <c r="C164" s="340" t="s">
        <v>73</v>
      </c>
      <c r="D164" s="261">
        <v>6</v>
      </c>
      <c r="E164" s="316"/>
      <c r="F164" s="341"/>
      <c r="G164" s="252">
        <f t="shared" si="3"/>
        <v>0</v>
      </c>
      <c r="I164" s="342"/>
    </row>
    <row r="165" spans="1:9">
      <c r="A165" s="295"/>
      <c r="B165" s="249" t="s">
        <v>155</v>
      </c>
      <c r="C165" s="340" t="s">
        <v>5</v>
      </c>
      <c r="D165" s="261">
        <v>2</v>
      </c>
      <c r="E165" s="316"/>
      <c r="F165" s="341"/>
      <c r="G165" s="252">
        <f t="shared" si="3"/>
        <v>0</v>
      </c>
      <c r="I165" s="342"/>
    </row>
    <row r="166" spans="1:9">
      <c r="A166" s="295"/>
      <c r="B166" s="249" t="s">
        <v>156</v>
      </c>
      <c r="C166" s="340" t="s">
        <v>5</v>
      </c>
      <c r="D166" s="261">
        <v>2</v>
      </c>
      <c r="E166" s="316"/>
      <c r="F166" s="341"/>
      <c r="G166" s="252">
        <f t="shared" si="3"/>
        <v>0</v>
      </c>
      <c r="I166" s="342"/>
    </row>
    <row r="167" spans="1:9">
      <c r="A167" s="295"/>
      <c r="B167" s="249"/>
      <c r="C167" s="340"/>
      <c r="D167" s="261"/>
      <c r="E167" s="316"/>
      <c r="F167" s="341"/>
      <c r="G167" s="252">
        <f t="shared" si="3"/>
        <v>0</v>
      </c>
      <c r="I167" s="342"/>
    </row>
    <row r="168" spans="1:9" ht="51">
      <c r="A168" s="295" t="s">
        <v>65</v>
      </c>
      <c r="B168" s="249" t="s">
        <v>148</v>
      </c>
      <c r="D168" s="225"/>
      <c r="E168" s="225"/>
      <c r="F168" s="225"/>
      <c r="G168" s="252">
        <f t="shared" si="3"/>
        <v>0</v>
      </c>
      <c r="I168" s="342"/>
    </row>
    <row r="169" spans="1:9">
      <c r="A169" s="295"/>
      <c r="B169" s="20" t="s">
        <v>228</v>
      </c>
      <c r="C169" s="250" t="s">
        <v>73</v>
      </c>
      <c r="D169" s="261">
        <v>6</v>
      </c>
      <c r="G169" s="252">
        <f t="shared" si="3"/>
        <v>0</v>
      </c>
      <c r="I169" s="342"/>
    </row>
    <row r="170" spans="1:9">
      <c r="A170" s="295"/>
      <c r="B170" s="249"/>
      <c r="C170" s="250"/>
      <c r="D170" s="261"/>
      <c r="G170" s="252">
        <f t="shared" si="3"/>
        <v>0</v>
      </c>
      <c r="I170" s="342"/>
    </row>
    <row r="171" spans="1:9" ht="45" customHeight="1">
      <c r="A171" s="295" t="s">
        <v>66</v>
      </c>
      <c r="B171" s="249" t="s">
        <v>159</v>
      </c>
      <c r="C171" s="250"/>
      <c r="D171" s="261"/>
      <c r="G171" s="252">
        <f t="shared" si="3"/>
        <v>0</v>
      </c>
      <c r="I171" s="342"/>
    </row>
    <row r="172" spans="1:9">
      <c r="A172" s="295"/>
      <c r="B172" s="249" t="s">
        <v>157</v>
      </c>
      <c r="C172" s="250" t="s">
        <v>5</v>
      </c>
      <c r="D172" s="261">
        <v>6</v>
      </c>
      <c r="G172" s="252">
        <f t="shared" si="3"/>
        <v>0</v>
      </c>
      <c r="I172" s="342"/>
    </row>
    <row r="173" spans="1:9">
      <c r="A173" s="295"/>
      <c r="B173" s="249" t="s">
        <v>158</v>
      </c>
      <c r="C173" s="250" t="s">
        <v>5</v>
      </c>
      <c r="D173" s="261">
        <v>2</v>
      </c>
      <c r="G173" s="252">
        <f t="shared" si="3"/>
        <v>0</v>
      </c>
      <c r="I173" s="342"/>
    </row>
    <row r="174" spans="1:9">
      <c r="A174" s="295"/>
      <c r="B174" s="249"/>
      <c r="C174" s="250"/>
      <c r="D174" s="261"/>
      <c r="G174" s="252">
        <f t="shared" si="3"/>
        <v>0</v>
      </c>
      <c r="I174" s="342"/>
    </row>
    <row r="175" spans="1:9" ht="42.75" customHeight="1">
      <c r="A175" s="295" t="s">
        <v>67</v>
      </c>
      <c r="B175" s="249" t="s">
        <v>202</v>
      </c>
      <c r="C175" s="250"/>
      <c r="D175" s="261"/>
      <c r="G175" s="252">
        <f t="shared" si="3"/>
        <v>0</v>
      </c>
      <c r="I175" s="342"/>
    </row>
    <row r="176" spans="1:9">
      <c r="A176" s="295"/>
      <c r="B176" s="249" t="s">
        <v>157</v>
      </c>
      <c r="C176" s="250" t="s">
        <v>5</v>
      </c>
      <c r="D176" s="261">
        <v>2</v>
      </c>
      <c r="G176" s="252">
        <f t="shared" si="3"/>
        <v>0</v>
      </c>
      <c r="I176" s="342"/>
    </row>
    <row r="177" spans="1:9">
      <c r="A177" s="295"/>
      <c r="B177" s="249" t="s">
        <v>158</v>
      </c>
      <c r="C177" s="250" t="s">
        <v>5</v>
      </c>
      <c r="D177" s="261">
        <v>2</v>
      </c>
      <c r="G177" s="252">
        <f t="shared" si="3"/>
        <v>0</v>
      </c>
      <c r="I177" s="342"/>
    </row>
    <row r="178" spans="1:9">
      <c r="A178" s="295"/>
      <c r="B178" s="249"/>
      <c r="C178" s="250"/>
      <c r="D178" s="261"/>
      <c r="G178" s="252">
        <f t="shared" si="3"/>
        <v>0</v>
      </c>
      <c r="I178" s="342"/>
    </row>
    <row r="179" spans="1:9" ht="55.5" customHeight="1">
      <c r="A179" s="248" t="s">
        <v>68</v>
      </c>
      <c r="B179" s="244" t="s">
        <v>161</v>
      </c>
      <c r="C179" s="250"/>
      <c r="D179" s="294"/>
      <c r="E179" s="316"/>
      <c r="F179" s="253"/>
      <c r="G179" s="252">
        <f t="shared" si="3"/>
        <v>0</v>
      </c>
    </row>
    <row r="180" spans="1:9" ht="29.25" customHeight="1">
      <c r="A180" s="248"/>
      <c r="B180" s="244" t="s">
        <v>162</v>
      </c>
      <c r="C180" s="263"/>
      <c r="D180" s="263"/>
      <c r="E180" s="263"/>
      <c r="F180" s="263"/>
      <c r="G180" s="252">
        <f t="shared" si="3"/>
        <v>0</v>
      </c>
    </row>
    <row r="181" spans="1:9">
      <c r="A181" s="295"/>
      <c r="B181" s="263" t="s">
        <v>157</v>
      </c>
      <c r="C181" s="250" t="s">
        <v>160</v>
      </c>
      <c r="D181" s="346">
        <v>2</v>
      </c>
      <c r="E181" s="316"/>
      <c r="F181" s="253"/>
      <c r="G181" s="252">
        <f t="shared" si="3"/>
        <v>0</v>
      </c>
    </row>
    <row r="182" spans="1:9">
      <c r="G182" s="252">
        <f t="shared" si="3"/>
        <v>0</v>
      </c>
    </row>
    <row r="183" spans="1:9" ht="38.25">
      <c r="A183" s="248" t="s">
        <v>164</v>
      </c>
      <c r="B183" s="244" t="s">
        <v>203</v>
      </c>
      <c r="C183" s="263"/>
      <c r="D183" s="263"/>
      <c r="E183" s="263"/>
      <c r="F183" s="263"/>
      <c r="G183" s="252">
        <f t="shared" si="3"/>
        <v>0</v>
      </c>
    </row>
    <row r="184" spans="1:9">
      <c r="A184" s="295"/>
      <c r="B184" s="263" t="s">
        <v>74</v>
      </c>
      <c r="C184" s="250" t="s">
        <v>5</v>
      </c>
      <c r="D184" s="346">
        <v>2</v>
      </c>
      <c r="E184" s="316"/>
      <c r="F184" s="253"/>
      <c r="G184" s="252">
        <f t="shared" si="3"/>
        <v>0</v>
      </c>
    </row>
    <row r="185" spans="1:9">
      <c r="A185" s="295"/>
      <c r="B185" s="263" t="s">
        <v>88</v>
      </c>
      <c r="C185" s="250" t="s">
        <v>5</v>
      </c>
      <c r="D185" s="346">
        <v>4</v>
      </c>
      <c r="E185" s="316"/>
      <c r="F185" s="253"/>
      <c r="G185" s="252">
        <f t="shared" si="3"/>
        <v>0</v>
      </c>
    </row>
    <row r="186" spans="1:9">
      <c r="A186" s="295"/>
      <c r="B186" s="249"/>
      <c r="C186" s="250"/>
      <c r="D186" s="261"/>
      <c r="G186" s="252">
        <f t="shared" si="3"/>
        <v>0</v>
      </c>
      <c r="I186" s="342"/>
    </row>
    <row r="187" spans="1:9" ht="56.25" customHeight="1">
      <c r="A187" s="295" t="s">
        <v>165</v>
      </c>
      <c r="B187" s="244" t="s">
        <v>204</v>
      </c>
      <c r="C187" s="250" t="s">
        <v>72</v>
      </c>
      <c r="D187" s="261">
        <v>6</v>
      </c>
      <c r="G187" s="252">
        <f t="shared" si="3"/>
        <v>0</v>
      </c>
      <c r="I187" s="342"/>
    </row>
    <row r="188" spans="1:9" ht="15" customHeight="1">
      <c r="A188" s="295"/>
      <c r="B188" s="347"/>
      <c r="C188" s="334"/>
      <c r="D188" s="294"/>
      <c r="E188" s="316"/>
      <c r="F188" s="253"/>
      <c r="G188" s="252">
        <f t="shared" si="3"/>
        <v>0</v>
      </c>
    </row>
    <row r="189" spans="1:9" ht="38.25">
      <c r="A189" s="295" t="s">
        <v>167</v>
      </c>
      <c r="B189" s="244" t="s">
        <v>168</v>
      </c>
      <c r="C189" s="340"/>
      <c r="D189" s="294"/>
      <c r="E189" s="316"/>
      <c r="F189" s="253"/>
      <c r="G189" s="252">
        <f t="shared" si="3"/>
        <v>0</v>
      </c>
    </row>
    <row r="190" spans="1:9">
      <c r="A190" s="295"/>
      <c r="B190" s="244" t="s">
        <v>166</v>
      </c>
      <c r="C190" s="340" t="s">
        <v>72</v>
      </c>
      <c r="D190" s="249">
        <v>8</v>
      </c>
      <c r="E190" s="316"/>
      <c r="F190" s="341"/>
      <c r="G190" s="252">
        <f t="shared" si="3"/>
        <v>0</v>
      </c>
    </row>
    <row r="191" spans="1:9">
      <c r="A191" s="295"/>
      <c r="B191" s="244" t="s">
        <v>169</v>
      </c>
      <c r="C191" s="340" t="s">
        <v>72</v>
      </c>
      <c r="D191" s="249">
        <v>1</v>
      </c>
      <c r="E191" s="316"/>
      <c r="F191" s="341"/>
      <c r="G191" s="252">
        <f t="shared" si="3"/>
        <v>0</v>
      </c>
    </row>
    <row r="192" spans="1:9">
      <c r="A192" s="295"/>
      <c r="B192" s="244" t="s">
        <v>170</v>
      </c>
      <c r="C192" s="340" t="s">
        <v>72</v>
      </c>
      <c r="D192" s="249">
        <v>2</v>
      </c>
      <c r="E192" s="316"/>
      <c r="F192" s="341"/>
      <c r="G192" s="252">
        <f t="shared" ref="G192:G205" si="4">+D192*E192</f>
        <v>0</v>
      </c>
    </row>
    <row r="193" spans="1:7">
      <c r="A193" s="295"/>
      <c r="B193" s="244" t="s">
        <v>171</v>
      </c>
      <c r="C193" s="340" t="s">
        <v>72</v>
      </c>
      <c r="D193" s="249">
        <v>1</v>
      </c>
      <c r="E193" s="316"/>
      <c r="F193" s="253"/>
      <c r="G193" s="252">
        <f t="shared" si="4"/>
        <v>0</v>
      </c>
    </row>
    <row r="194" spans="1:7">
      <c r="G194" s="252">
        <f t="shared" si="4"/>
        <v>0</v>
      </c>
    </row>
    <row r="195" spans="1:7" ht="30" customHeight="1">
      <c r="A195" s="295" t="s">
        <v>69</v>
      </c>
      <c r="B195" s="244" t="s">
        <v>175</v>
      </c>
      <c r="C195" s="250" t="s">
        <v>73</v>
      </c>
      <c r="D195" s="346">
        <v>30</v>
      </c>
      <c r="E195" s="316"/>
      <c r="F195" s="253"/>
      <c r="G195" s="252">
        <f t="shared" si="4"/>
        <v>0</v>
      </c>
    </row>
    <row r="196" spans="1:7">
      <c r="A196" s="295"/>
      <c r="B196" s="244"/>
      <c r="C196" s="250"/>
      <c r="D196" s="346"/>
      <c r="E196" s="316"/>
      <c r="F196" s="253"/>
      <c r="G196" s="252">
        <f t="shared" si="4"/>
        <v>0</v>
      </c>
    </row>
    <row r="197" spans="1:7" ht="38.25">
      <c r="A197" s="295" t="s">
        <v>173</v>
      </c>
      <c r="B197" s="244" t="s">
        <v>176</v>
      </c>
      <c r="C197" s="250" t="s">
        <v>72</v>
      </c>
      <c r="D197" s="346">
        <v>2</v>
      </c>
      <c r="E197" s="316"/>
      <c r="F197" s="253"/>
      <c r="G197" s="252">
        <f t="shared" si="4"/>
        <v>0</v>
      </c>
    </row>
    <row r="198" spans="1:7">
      <c r="A198" s="295"/>
      <c r="B198" s="344"/>
      <c r="C198" s="250"/>
      <c r="D198" s="261"/>
      <c r="E198" s="316"/>
      <c r="F198" s="253"/>
      <c r="G198" s="252">
        <f t="shared" si="4"/>
        <v>0</v>
      </c>
    </row>
    <row r="199" spans="1:7" ht="25.5">
      <c r="A199" s="295" t="s">
        <v>178</v>
      </c>
      <c r="B199" s="244" t="s">
        <v>174</v>
      </c>
      <c r="C199" s="250" t="s">
        <v>73</v>
      </c>
      <c r="D199" s="346">
        <v>168</v>
      </c>
      <c r="E199" s="316"/>
      <c r="F199" s="253"/>
      <c r="G199" s="252">
        <f t="shared" si="4"/>
        <v>0</v>
      </c>
    </row>
    <row r="200" spans="1:7">
      <c r="A200" s="295"/>
      <c r="B200" s="244"/>
      <c r="C200" s="250"/>
      <c r="D200" s="346"/>
      <c r="E200" s="316"/>
      <c r="F200" s="253"/>
      <c r="G200" s="252">
        <f t="shared" si="4"/>
        <v>0</v>
      </c>
    </row>
    <row r="201" spans="1:7" ht="66.75" customHeight="1">
      <c r="A201" s="295" t="s">
        <v>179</v>
      </c>
      <c r="B201" s="244" t="s">
        <v>177</v>
      </c>
      <c r="C201" s="250" t="s">
        <v>72</v>
      </c>
      <c r="D201" s="346">
        <v>9</v>
      </c>
      <c r="E201" s="316"/>
      <c r="F201" s="253"/>
      <c r="G201" s="252">
        <f t="shared" si="4"/>
        <v>0</v>
      </c>
    </row>
    <row r="202" spans="1:7">
      <c r="A202" s="295"/>
      <c r="B202" s="244"/>
      <c r="C202" s="250"/>
      <c r="D202" s="261"/>
      <c r="E202" s="250"/>
      <c r="F202" s="261"/>
      <c r="G202" s="252">
        <f t="shared" si="4"/>
        <v>0</v>
      </c>
    </row>
    <row r="203" spans="1:7" ht="27" customHeight="1">
      <c r="A203" s="79" t="s">
        <v>82</v>
      </c>
      <c r="B203" s="244" t="s">
        <v>206</v>
      </c>
      <c r="C203" s="250" t="s">
        <v>72</v>
      </c>
      <c r="D203" s="261">
        <v>1</v>
      </c>
      <c r="E203" s="316"/>
      <c r="F203" s="253"/>
      <c r="G203" s="252">
        <f t="shared" si="4"/>
        <v>0</v>
      </c>
    </row>
    <row r="204" spans="1:7">
      <c r="A204" s="295"/>
      <c r="B204" s="317"/>
      <c r="C204" s="250"/>
      <c r="D204" s="261"/>
      <c r="E204" s="316"/>
      <c r="F204" s="253"/>
      <c r="G204" s="252">
        <f t="shared" si="4"/>
        <v>0</v>
      </c>
    </row>
    <row r="205" spans="1:7" ht="51">
      <c r="A205" s="79" t="s">
        <v>180</v>
      </c>
      <c r="B205" s="244" t="s">
        <v>172</v>
      </c>
      <c r="C205" s="250" t="s">
        <v>72</v>
      </c>
      <c r="D205" s="261">
        <v>1</v>
      </c>
      <c r="E205" s="316"/>
      <c r="F205" s="225"/>
      <c r="G205" s="252">
        <f t="shared" si="4"/>
        <v>0</v>
      </c>
    </row>
    <row r="206" spans="1:7">
      <c r="A206" s="295"/>
      <c r="B206" s="249"/>
      <c r="C206" s="348"/>
      <c r="D206" s="260"/>
      <c r="E206" s="316"/>
      <c r="F206" s="316"/>
      <c r="G206" s="252"/>
    </row>
    <row r="207" spans="1:7" ht="15.75" thickBot="1">
      <c r="A207" s="349"/>
      <c r="B207" s="349" t="s">
        <v>75</v>
      </c>
      <c r="C207" s="270"/>
      <c r="D207" s="269"/>
      <c r="E207" s="320"/>
      <c r="F207" s="320"/>
      <c r="G207" s="271">
        <f>SUM(G126:G206)</f>
        <v>0</v>
      </c>
    </row>
    <row r="208" spans="1:7" ht="15.75" thickTop="1">
      <c r="A208" s="295"/>
    </row>
    <row r="209" spans="1:7">
      <c r="A209" s="295"/>
      <c r="B209" s="308" t="s">
        <v>137</v>
      </c>
    </row>
    <row r="210" spans="1:7" ht="84" customHeight="1">
      <c r="A210" s="295"/>
      <c r="B210" s="322" t="s">
        <v>138</v>
      </c>
    </row>
    <row r="211" spans="1:7">
      <c r="A211" s="295"/>
    </row>
    <row r="212" spans="1:7">
      <c r="A212" s="295"/>
      <c r="B212" s="321"/>
      <c r="C212" s="275"/>
      <c r="D212" s="274"/>
      <c r="E212" s="319"/>
      <c r="F212" s="319"/>
      <c r="G212" s="266"/>
    </row>
    <row r="213" spans="1:7">
      <c r="A213" s="232" t="s">
        <v>106</v>
      </c>
      <c r="B213" s="350" t="s">
        <v>107</v>
      </c>
      <c r="C213" s="234"/>
      <c r="D213" s="235"/>
      <c r="E213" s="351"/>
      <c r="F213" s="351"/>
      <c r="G213" s="352"/>
    </row>
    <row r="214" spans="1:7">
      <c r="A214" s="295"/>
      <c r="B214" s="353"/>
      <c r="C214" s="275"/>
      <c r="D214" s="274"/>
      <c r="E214" s="319"/>
      <c r="F214" s="319"/>
      <c r="G214" s="266"/>
    </row>
    <row r="215" spans="1:7">
      <c r="A215" s="243" t="s">
        <v>23</v>
      </c>
      <c r="B215" s="263" t="s">
        <v>0</v>
      </c>
      <c r="C215" s="245" t="s">
        <v>2</v>
      </c>
      <c r="D215" s="246" t="s">
        <v>1</v>
      </c>
      <c r="E215" s="323" t="s">
        <v>58</v>
      </c>
      <c r="F215" s="323"/>
      <c r="G215" s="323" t="s">
        <v>3</v>
      </c>
    </row>
    <row r="216" spans="1:7">
      <c r="A216" s="295"/>
      <c r="B216" s="263"/>
      <c r="C216" s="245"/>
      <c r="D216" s="246"/>
      <c r="E216" s="323"/>
      <c r="F216" s="323"/>
      <c r="G216" s="323"/>
    </row>
    <row r="217" spans="1:7" ht="41.25" customHeight="1">
      <c r="A217" s="295" t="s">
        <v>49</v>
      </c>
      <c r="B217" s="254" t="s">
        <v>70</v>
      </c>
      <c r="C217" s="250" t="s">
        <v>73</v>
      </c>
      <c r="D217" s="324">
        <v>178</v>
      </c>
      <c r="E217" s="316"/>
      <c r="F217" s="253"/>
      <c r="G217" s="252">
        <f>+D217*E217</f>
        <v>0</v>
      </c>
    </row>
    <row r="218" spans="1:7">
      <c r="A218" s="295"/>
      <c r="B218" s="254"/>
      <c r="C218" s="250"/>
      <c r="D218" s="324"/>
      <c r="E218" s="316"/>
      <c r="F218" s="253"/>
      <c r="G218" s="252">
        <f t="shared" ref="G218:G219" si="5">+D218*E218</f>
        <v>0</v>
      </c>
    </row>
    <row r="219" spans="1:7" ht="38.25">
      <c r="A219" s="295" t="s">
        <v>50</v>
      </c>
      <c r="B219" s="254" t="s">
        <v>181</v>
      </c>
      <c r="C219" s="250" t="s">
        <v>72</v>
      </c>
      <c r="D219" s="324">
        <v>1</v>
      </c>
      <c r="E219" s="316"/>
      <c r="F219" s="253"/>
      <c r="G219" s="252">
        <f t="shared" si="5"/>
        <v>0</v>
      </c>
    </row>
    <row r="220" spans="1:7">
      <c r="A220" s="295"/>
      <c r="B220" s="319"/>
      <c r="C220" s="348"/>
      <c r="D220" s="260"/>
      <c r="E220" s="319"/>
      <c r="F220" s="319"/>
      <c r="G220" s="319"/>
    </row>
    <row r="221" spans="1:7" ht="15.75" thickBot="1">
      <c r="A221" s="349"/>
      <c r="B221" s="43" t="s">
        <v>265</v>
      </c>
      <c r="C221" s="270"/>
      <c r="D221" s="269"/>
      <c r="E221" s="320"/>
      <c r="F221" s="320"/>
      <c r="G221" s="271">
        <f>SUM(G217:G220)</f>
        <v>0</v>
      </c>
    </row>
    <row r="222" spans="1:7" ht="15.75" thickTop="1">
      <c r="A222" s="295"/>
      <c r="B222" s="273"/>
      <c r="C222" s="275"/>
      <c r="D222" s="274"/>
      <c r="E222" s="288"/>
      <c r="F222" s="288"/>
      <c r="G222" s="276"/>
    </row>
    <row r="223" spans="1:7">
      <c r="A223" s="295"/>
      <c r="B223" s="273"/>
      <c r="C223" s="275"/>
      <c r="D223" s="274"/>
      <c r="E223" s="288"/>
      <c r="F223" s="288"/>
      <c r="G223" s="276"/>
    </row>
    <row r="224" spans="1:7">
      <c r="A224" s="295"/>
      <c r="B224" s="249"/>
      <c r="C224" s="260"/>
      <c r="D224" s="348"/>
      <c r="E224" s="354"/>
      <c r="F224" s="354"/>
      <c r="G224" s="354"/>
    </row>
  </sheetData>
  <conditionalFormatting sqref="E179:F179 D129:F130 E127:E128 E58:F61 D62:E64 E66 D57:F57 D36:E37 D9 E5:G11 D39:E39 E41:F49 H44 G73:G77 E73:E77 E81:G82 E102:G108 E156:F157 E99 E101 E94:F96 E68:E71 E16:F16 D113:D115 E110:G115 D120:G120 E124:G126 E98:F98 D139:F143 D145:F150 D160:E165 D167:E167 E181:F181 E195:F196 E183:F185 F151 D151 D152:F155 D159:F159 F158 D158 E188:F188 D198:F198 D204:F204 F202 D202 E121:G122 D217:D218 D205 E206:G217 D219:F219 E1:G1 D18 E28:G35 D116:G116 E51:F56 D169:D172 D174 D178 E220:G64489 E18:F27 E12:F14 G12:G27 G36:G71 E83:F87 G83:G101 G127:G205 E218:F218 G218:G219">
    <cfRule type="cellIs" dxfId="65" priority="102" stopIfTrue="1" operator="equal">
      <formula>0</formula>
    </cfRule>
  </conditionalFormatting>
  <conditionalFormatting sqref="D203:F203">
    <cfRule type="cellIs" dxfId="64" priority="101" stopIfTrue="1" operator="equal">
      <formula>0</formula>
    </cfRule>
  </conditionalFormatting>
  <conditionalFormatting sqref="D17:F17">
    <cfRule type="cellIs" dxfId="63" priority="100" stopIfTrue="1" operator="equal">
      <formula>0</formula>
    </cfRule>
  </conditionalFormatting>
  <conditionalFormatting sqref="H40 D40:E40">
    <cfRule type="cellIs" dxfId="62" priority="99" stopIfTrue="1" operator="equal">
      <formula>0</formula>
    </cfRule>
  </conditionalFormatting>
  <conditionalFormatting sqref="D38:E38">
    <cfRule type="cellIs" dxfId="61" priority="98" stopIfTrue="1" operator="equal">
      <formula>0</formula>
    </cfRule>
  </conditionalFormatting>
  <conditionalFormatting sqref="D21">
    <cfRule type="cellIs" dxfId="60" priority="97" stopIfTrue="1" operator="equal">
      <formula>0</formula>
    </cfRule>
  </conditionalFormatting>
  <conditionalFormatting sqref="E72:G72">
    <cfRule type="cellIs" dxfId="59" priority="95" stopIfTrue="1" operator="equal">
      <formula>0</formula>
    </cfRule>
  </conditionalFormatting>
  <conditionalFormatting sqref="E78:G79">
    <cfRule type="cellIs" dxfId="58" priority="94" stopIfTrue="1" operator="equal">
      <formula>0</formula>
    </cfRule>
  </conditionalFormatting>
  <conditionalFormatting sqref="E88:F88">
    <cfRule type="cellIs" dxfId="57" priority="93" stopIfTrue="1" operator="equal">
      <formula>0</formula>
    </cfRule>
  </conditionalFormatting>
  <conditionalFormatting sqref="E89:F91">
    <cfRule type="cellIs" dxfId="56" priority="92" stopIfTrue="1" operator="equal">
      <formula>0</formula>
    </cfRule>
  </conditionalFormatting>
  <conditionalFormatting sqref="E92:F92">
    <cfRule type="cellIs" dxfId="55" priority="90" stopIfTrue="1" operator="equal">
      <formula>0</formula>
    </cfRule>
  </conditionalFormatting>
  <conditionalFormatting sqref="E93:F93">
    <cfRule type="cellIs" dxfId="54" priority="89" stopIfTrue="1" operator="equal">
      <formula>0</formula>
    </cfRule>
  </conditionalFormatting>
  <conditionalFormatting sqref="E80:G80">
    <cfRule type="cellIs" dxfId="53" priority="88" stopIfTrue="1" operator="equal">
      <formula>0</formula>
    </cfRule>
  </conditionalFormatting>
  <conditionalFormatting sqref="E109:G109">
    <cfRule type="cellIs" dxfId="52" priority="87" stopIfTrue="1" operator="equal">
      <formula>0</formula>
    </cfRule>
  </conditionalFormatting>
  <conditionalFormatting sqref="E15:F15">
    <cfRule type="cellIs" dxfId="51" priority="86" stopIfTrue="1" operator="equal">
      <formula>0</formula>
    </cfRule>
  </conditionalFormatting>
  <conditionalFormatting sqref="E117:G117">
    <cfRule type="cellIs" dxfId="50" priority="85" stopIfTrue="1" operator="equal">
      <formula>0</formula>
    </cfRule>
  </conditionalFormatting>
  <conditionalFormatting sqref="E119:G119">
    <cfRule type="cellIs" dxfId="49" priority="84" stopIfTrue="1" operator="equal">
      <formula>0</formula>
    </cfRule>
  </conditionalFormatting>
  <conditionalFormatting sqref="D118:G118">
    <cfRule type="cellIs" dxfId="48" priority="83" stopIfTrue="1" operator="equal">
      <formula>0</formula>
    </cfRule>
  </conditionalFormatting>
  <conditionalFormatting sqref="D136 D137:F138 D131:F131 D134:F134">
    <cfRule type="cellIs" dxfId="47" priority="82" stopIfTrue="1" operator="equal">
      <formula>0</formula>
    </cfRule>
  </conditionalFormatting>
  <conditionalFormatting sqref="D132:F132 E133:F133">
    <cfRule type="cellIs" dxfId="46" priority="81" stopIfTrue="1" operator="equal">
      <formula>0</formula>
    </cfRule>
  </conditionalFormatting>
  <conditionalFormatting sqref="E97:F97">
    <cfRule type="cellIs" dxfId="45" priority="80" stopIfTrue="1" operator="equal">
      <formula>0</formula>
    </cfRule>
  </conditionalFormatting>
  <conditionalFormatting sqref="D186:D187">
    <cfRule type="cellIs" dxfId="44" priority="76" stopIfTrue="1" operator="equal">
      <formula>0</formula>
    </cfRule>
  </conditionalFormatting>
  <conditionalFormatting sqref="D166:E166">
    <cfRule type="cellIs" dxfId="43" priority="72" stopIfTrue="1" operator="equal">
      <formula>0</formula>
    </cfRule>
  </conditionalFormatting>
  <conditionalFormatting sqref="D173">
    <cfRule type="cellIs" dxfId="42" priority="70" stopIfTrue="1" operator="equal">
      <formula>0</formula>
    </cfRule>
  </conditionalFormatting>
  <conditionalFormatting sqref="D175:D176">
    <cfRule type="cellIs" dxfId="41" priority="67" stopIfTrue="1" operator="equal">
      <formula>0</formula>
    </cfRule>
  </conditionalFormatting>
  <conditionalFormatting sqref="D177">
    <cfRule type="cellIs" dxfId="40" priority="66" stopIfTrue="1" operator="equal">
      <formula>0</formula>
    </cfRule>
  </conditionalFormatting>
  <conditionalFormatting sqref="E189:F190 F193">
    <cfRule type="cellIs" dxfId="39" priority="60" stopIfTrue="1" operator="equal">
      <formula>0</formula>
    </cfRule>
  </conditionalFormatting>
  <conditionalFormatting sqref="E191:F191">
    <cfRule type="cellIs" dxfId="38" priority="59" stopIfTrue="1" operator="equal">
      <formula>0</formula>
    </cfRule>
  </conditionalFormatting>
  <conditionalFormatting sqref="E192:F192">
    <cfRule type="cellIs" dxfId="37" priority="58" stopIfTrue="1" operator="equal">
      <formula>0</formula>
    </cfRule>
  </conditionalFormatting>
  <conditionalFormatting sqref="E193">
    <cfRule type="cellIs" dxfId="36" priority="57" stopIfTrue="1" operator="equal">
      <formula>0</formula>
    </cfRule>
  </conditionalFormatting>
  <conditionalFormatting sqref="E199:F201">
    <cfRule type="cellIs" dxfId="35" priority="56" stopIfTrue="1" operator="equal">
      <formula>0</formula>
    </cfRule>
  </conditionalFormatting>
  <conditionalFormatting sqref="E197:F197">
    <cfRule type="cellIs" dxfId="34" priority="55" stopIfTrue="1" operator="equal">
      <formula>0</formula>
    </cfRule>
  </conditionalFormatting>
  <conditionalFormatting sqref="E50:F50">
    <cfRule type="cellIs" dxfId="33" priority="6" stopIfTrue="1" operator="equal">
      <formula>0</formula>
    </cfRule>
  </conditionalFormatting>
  <conditionalFormatting sqref="D133">
    <cfRule type="cellIs" dxfId="32" priority="5" stopIfTrue="1" operator="equal">
      <formula>0</formula>
    </cfRule>
  </conditionalFormatting>
  <conditionalFormatting sqref="E136">
    <cfRule type="cellIs" dxfId="31" priority="4" stopIfTrue="1" operator="equal">
      <formula>0</formula>
    </cfRule>
  </conditionalFormatting>
  <conditionalFormatting sqref="E205">
    <cfRule type="cellIs" dxfId="30" priority="3" stopIfTrue="1" operator="equal">
      <formula>0</formula>
    </cfRule>
  </conditionalFormatting>
  <conditionalFormatting sqref="E158">
    <cfRule type="cellIs" dxfId="29" priority="2" stopIfTrue="1" operator="equal">
      <formula>0</formula>
    </cfRule>
  </conditionalFormatting>
  <conditionalFormatting sqref="E151">
    <cfRule type="cellIs" dxfId="28" priority="1" stopIfTrue="1" operator="equal">
      <formula>0</formula>
    </cfRule>
  </conditionalFormatting>
  <pageMargins left="0.98425196850393704" right="0.19685039370078741" top="0.78740157480314965" bottom="0.59055118110236227" header="0.19685039370078741" footer="0.19685039370078741"/>
  <pageSetup paperSize="9" scale="82" orientation="portrait" r:id="rId1"/>
  <headerFooter>
    <oddFooter>&amp;C&amp;P / &amp;N</oddFooter>
  </headerFooter>
  <rowBreaks count="8" manualBreakCount="8">
    <brk id="30" max="6" man="1"/>
    <brk id="58" max="6" man="1"/>
    <brk id="76" max="6" man="1"/>
    <brk id="107" max="6" man="1"/>
    <brk id="121" max="6" man="1"/>
    <brk id="158" max="6" man="1"/>
    <brk id="195" max="6" man="1"/>
    <brk id="21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95"/>
  <sheetViews>
    <sheetView showZeros="0" view="pageBreakPreview" topLeftCell="A178" zoomScaleNormal="100" zoomScaleSheetLayoutView="100" workbookViewId="0">
      <selection activeCell="E192" sqref="E192"/>
    </sheetView>
  </sheetViews>
  <sheetFormatPr defaultColWidth="8.85546875" defaultRowHeight="15"/>
  <cols>
    <col min="1" max="1" width="8.42578125" style="109" customWidth="1"/>
    <col min="2" max="2" width="53.5703125" style="109" customWidth="1"/>
    <col min="3" max="3" width="8" style="109" customWidth="1"/>
    <col min="4" max="4" width="10.85546875" style="97" customWidth="1"/>
    <col min="5" max="5" width="11.7109375" style="94" customWidth="1"/>
    <col min="6" max="6" width="3" style="105" customWidth="1"/>
    <col min="7" max="7" width="11.85546875" style="105" customWidth="1"/>
    <col min="8" max="16384" width="8.85546875" style="109"/>
  </cols>
  <sheetData>
    <row r="1" spans="1:7">
      <c r="A1" s="79"/>
      <c r="B1" s="20"/>
      <c r="C1" s="22"/>
      <c r="D1" s="21"/>
      <c r="E1" s="23"/>
      <c r="F1" s="23"/>
      <c r="G1" s="23"/>
    </row>
    <row r="2" spans="1:7" ht="15.75" thickBot="1">
      <c r="A2" s="124" t="s">
        <v>108</v>
      </c>
      <c r="B2" s="387" t="s">
        <v>115</v>
      </c>
      <c r="C2" s="387"/>
      <c r="D2" s="387"/>
      <c r="E2" s="387"/>
      <c r="F2" s="387"/>
      <c r="G2" s="119"/>
    </row>
    <row r="3" spans="1:7" ht="15.75" thickTop="1">
      <c r="A3" s="120"/>
      <c r="B3" s="118"/>
      <c r="C3" s="118"/>
      <c r="D3" s="118"/>
      <c r="E3" s="121"/>
      <c r="F3" s="121"/>
      <c r="G3" s="121"/>
    </row>
    <row r="4" spans="1:7" ht="15.75" thickBot="1">
      <c r="A4" s="124" t="s">
        <v>183</v>
      </c>
      <c r="B4" s="117" t="s">
        <v>100</v>
      </c>
      <c r="C4" s="117"/>
      <c r="D4" s="117"/>
      <c r="E4" s="119"/>
      <c r="F4" s="119"/>
      <c r="G4" s="119"/>
    </row>
    <row r="5" spans="1:7" ht="15.75" thickTop="1">
      <c r="A5" s="24"/>
      <c r="B5" s="123" t="s">
        <v>101</v>
      </c>
      <c r="C5" s="25"/>
      <c r="D5" s="95"/>
      <c r="E5" s="26"/>
      <c r="F5" s="26"/>
      <c r="G5" s="27"/>
    </row>
    <row r="6" spans="1:7">
      <c r="A6" s="28"/>
      <c r="B6" s="29"/>
      <c r="C6" s="30"/>
      <c r="D6" s="88"/>
      <c r="E6" s="31"/>
      <c r="F6" s="31"/>
      <c r="G6" s="31"/>
    </row>
    <row r="7" spans="1:7" s="97" customFormat="1">
      <c r="A7" s="96" t="s">
        <v>23</v>
      </c>
      <c r="B7" s="111" t="s">
        <v>0</v>
      </c>
      <c r="C7" s="71" t="s">
        <v>2</v>
      </c>
      <c r="D7" s="78" t="s">
        <v>1</v>
      </c>
      <c r="E7" s="78" t="s">
        <v>58</v>
      </c>
      <c r="F7" s="78"/>
      <c r="G7" s="78" t="s">
        <v>3</v>
      </c>
    </row>
    <row r="8" spans="1:7">
      <c r="A8" s="32"/>
      <c r="B8" s="20"/>
      <c r="C8" s="36"/>
      <c r="D8" s="40"/>
      <c r="E8" s="39"/>
      <c r="F8" s="366"/>
      <c r="G8" s="39"/>
    </row>
    <row r="9" spans="1:7">
      <c r="A9" s="32" t="s">
        <v>49</v>
      </c>
      <c r="B9" s="33" t="s">
        <v>83</v>
      </c>
      <c r="C9" s="36" t="s">
        <v>73</v>
      </c>
      <c r="D9" s="39">
        <v>54</v>
      </c>
      <c r="E9" s="38"/>
      <c r="F9" s="366"/>
      <c r="G9" s="362">
        <f>D9*E9</f>
        <v>0</v>
      </c>
    </row>
    <row r="10" spans="1:7">
      <c r="A10" s="32"/>
      <c r="B10" s="20"/>
      <c r="C10" s="36"/>
      <c r="D10" s="40"/>
      <c r="E10" s="39"/>
      <c r="F10" s="366"/>
      <c r="G10" s="39"/>
    </row>
    <row r="11" spans="1:7">
      <c r="A11" s="32" t="s">
        <v>50</v>
      </c>
      <c r="B11" s="41" t="s">
        <v>121</v>
      </c>
      <c r="C11" s="36" t="s">
        <v>5</v>
      </c>
      <c r="D11" s="37">
        <f>INT(D9/10)</f>
        <v>5</v>
      </c>
      <c r="E11" s="39"/>
      <c r="F11" s="366"/>
      <c r="G11" s="39">
        <f t="shared" ref="G11" si="0">+D11*E11</f>
        <v>0</v>
      </c>
    </row>
    <row r="12" spans="1:7">
      <c r="A12" s="32"/>
      <c r="B12" s="33"/>
      <c r="C12" s="36"/>
      <c r="D12" s="40"/>
      <c r="E12" s="39"/>
      <c r="F12" s="366"/>
      <c r="G12" s="39"/>
    </row>
    <row r="13" spans="1:7" ht="30.75" customHeight="1">
      <c r="A13" s="32" t="s">
        <v>51</v>
      </c>
      <c r="B13" s="33" t="s">
        <v>185</v>
      </c>
      <c r="C13" s="36" t="s">
        <v>72</v>
      </c>
      <c r="D13" s="40">
        <v>1</v>
      </c>
      <c r="E13" s="39"/>
      <c r="F13" s="366"/>
      <c r="G13" s="39">
        <f t="shared" ref="G13" si="1">+D13*E13</f>
        <v>0</v>
      </c>
    </row>
    <row r="14" spans="1:7">
      <c r="A14" s="32"/>
      <c r="B14" s="33"/>
      <c r="C14" s="36"/>
      <c r="D14" s="40"/>
      <c r="E14" s="39"/>
      <c r="F14" s="366"/>
      <c r="G14" s="39"/>
    </row>
    <row r="15" spans="1:7" ht="51">
      <c r="A15" s="32" t="s">
        <v>52</v>
      </c>
      <c r="B15" s="33" t="s">
        <v>140</v>
      </c>
      <c r="C15" s="36" t="s">
        <v>72</v>
      </c>
      <c r="D15" s="40">
        <v>8</v>
      </c>
      <c r="E15" s="39"/>
      <c r="F15" s="366"/>
      <c r="G15" s="39">
        <f t="shared" ref="G15" si="2">+D15*E15</f>
        <v>0</v>
      </c>
    </row>
    <row r="16" spans="1:7">
      <c r="A16" s="32"/>
      <c r="B16" s="33"/>
      <c r="C16" s="36"/>
      <c r="D16" s="40"/>
      <c r="E16" s="39"/>
      <c r="F16" s="366"/>
      <c r="G16" s="39"/>
    </row>
    <row r="17" spans="1:7" ht="54" customHeight="1">
      <c r="A17" s="32" t="s">
        <v>53</v>
      </c>
      <c r="B17" s="125" t="s">
        <v>210</v>
      </c>
      <c r="C17" s="36" t="s">
        <v>77</v>
      </c>
      <c r="D17" s="40">
        <f>INT(132*1.33)</f>
        <v>175</v>
      </c>
      <c r="E17" s="368"/>
      <c r="F17" s="366"/>
      <c r="G17" s="369">
        <f t="shared" ref="G17:G19" si="3">+D17*E17</f>
        <v>0</v>
      </c>
    </row>
    <row r="18" spans="1:7">
      <c r="A18" s="32"/>
      <c r="B18" s="33"/>
      <c r="C18" s="36"/>
      <c r="D18" s="40"/>
      <c r="E18" s="39"/>
      <c r="F18" s="366"/>
      <c r="G18" s="369">
        <f t="shared" si="3"/>
        <v>0</v>
      </c>
    </row>
    <row r="19" spans="1:7" ht="51">
      <c r="A19" s="32" t="s">
        <v>54</v>
      </c>
      <c r="B19" s="126" t="s">
        <v>205</v>
      </c>
      <c r="C19" s="127" t="s">
        <v>77</v>
      </c>
      <c r="D19" s="39">
        <v>4</v>
      </c>
      <c r="E19" s="39"/>
      <c r="F19" s="366"/>
      <c r="G19" s="369">
        <f t="shared" si="3"/>
        <v>0</v>
      </c>
    </row>
    <row r="20" spans="1:7">
      <c r="A20" s="32"/>
      <c r="B20" s="111"/>
      <c r="C20" s="36"/>
      <c r="D20" s="89"/>
      <c r="E20" s="39"/>
      <c r="F20" s="366"/>
      <c r="G20" s="39"/>
    </row>
    <row r="21" spans="1:7">
      <c r="A21" s="32" t="s">
        <v>55</v>
      </c>
      <c r="B21" s="111" t="s">
        <v>123</v>
      </c>
      <c r="C21" s="36" t="s">
        <v>72</v>
      </c>
      <c r="D21" s="89">
        <v>1</v>
      </c>
      <c r="E21" s="39"/>
      <c r="F21" s="366"/>
      <c r="G21" s="39">
        <f t="shared" ref="G21" si="4">+D21*E21</f>
        <v>0</v>
      </c>
    </row>
    <row r="22" spans="1:7">
      <c r="B22" s="70"/>
      <c r="C22" s="36"/>
      <c r="D22" s="89"/>
      <c r="E22" s="39"/>
      <c r="F22" s="366"/>
      <c r="G22" s="39"/>
    </row>
    <row r="23" spans="1:7" ht="89.25">
      <c r="A23" s="32" t="s">
        <v>56</v>
      </c>
      <c r="B23" s="111" t="s">
        <v>84</v>
      </c>
      <c r="C23" s="36" t="s">
        <v>72</v>
      </c>
      <c r="D23" s="73">
        <v>1</v>
      </c>
      <c r="E23" s="39"/>
      <c r="F23" s="366"/>
      <c r="G23" s="39">
        <f t="shared" ref="G23:G25" si="5">+D23*E23</f>
        <v>0</v>
      </c>
    </row>
    <row r="24" spans="1:7">
      <c r="A24" s="32"/>
      <c r="B24" s="111"/>
      <c r="C24" s="36"/>
      <c r="D24" s="73"/>
      <c r="E24" s="39"/>
      <c r="F24" s="366"/>
      <c r="G24" s="39">
        <f t="shared" si="5"/>
        <v>0</v>
      </c>
    </row>
    <row r="25" spans="1:7" ht="25.5">
      <c r="A25" s="32" t="s">
        <v>59</v>
      </c>
      <c r="B25" s="111" t="s">
        <v>211</v>
      </c>
      <c r="C25" s="36" t="s">
        <v>72</v>
      </c>
      <c r="D25" s="264">
        <v>1</v>
      </c>
      <c r="E25" s="252"/>
      <c r="F25" s="370"/>
      <c r="G25" s="39">
        <f t="shared" si="5"/>
        <v>0</v>
      </c>
    </row>
    <row r="26" spans="1:7">
      <c r="A26" s="32"/>
      <c r="B26" s="33"/>
      <c r="C26" s="36"/>
      <c r="D26" s="34"/>
      <c r="E26" s="35"/>
      <c r="F26" s="35"/>
      <c r="G26" s="35"/>
    </row>
    <row r="27" spans="1:7" ht="15.75" thickBot="1">
      <c r="A27" s="42"/>
      <c r="B27" s="135" t="s">
        <v>61</v>
      </c>
      <c r="C27" s="44"/>
      <c r="D27" s="45"/>
      <c r="E27" s="46"/>
      <c r="F27" s="46"/>
      <c r="G27" s="47">
        <f>SUM(G8:G26)</f>
        <v>0</v>
      </c>
    </row>
    <row r="28" spans="1:7" ht="15.75" thickTop="1">
      <c r="A28" s="77"/>
      <c r="B28" s="77"/>
      <c r="C28" s="49"/>
      <c r="D28" s="50"/>
      <c r="E28" s="51"/>
      <c r="F28" s="51"/>
      <c r="G28" s="52"/>
    </row>
    <row r="29" spans="1:7">
      <c r="A29" s="28"/>
      <c r="B29" s="53"/>
      <c r="C29" s="54"/>
      <c r="D29" s="30"/>
      <c r="E29" s="55"/>
      <c r="F29" s="55"/>
      <c r="G29" s="31"/>
    </row>
    <row r="30" spans="1:7">
      <c r="A30" s="24"/>
      <c r="B30" s="122" t="s">
        <v>122</v>
      </c>
      <c r="C30" s="56"/>
      <c r="D30" s="99"/>
      <c r="E30" s="57"/>
      <c r="F30" s="57"/>
      <c r="G30" s="58"/>
    </row>
    <row r="31" spans="1:7">
      <c r="A31" s="28"/>
      <c r="C31" s="28"/>
      <c r="D31" s="100"/>
      <c r="E31" s="54"/>
      <c r="F31" s="54"/>
      <c r="G31" s="54"/>
    </row>
    <row r="32" spans="1:7">
      <c r="A32" s="96" t="s">
        <v>23</v>
      </c>
      <c r="B32" s="70" t="s">
        <v>0</v>
      </c>
      <c r="C32" s="78" t="s">
        <v>1</v>
      </c>
      <c r="D32" s="71" t="s">
        <v>2</v>
      </c>
      <c r="E32" s="78" t="s">
        <v>58</v>
      </c>
      <c r="F32" s="78"/>
      <c r="G32" s="78" t="s">
        <v>3</v>
      </c>
    </row>
    <row r="33" spans="1:8">
      <c r="A33" s="28"/>
      <c r="B33" s="29"/>
      <c r="C33" s="28"/>
      <c r="D33" s="103"/>
      <c r="E33" s="64"/>
      <c r="F33" s="64"/>
      <c r="G33" s="64"/>
    </row>
    <row r="34" spans="1:8" ht="57.75" customHeight="1">
      <c r="A34" s="101" t="s">
        <v>49</v>
      </c>
      <c r="B34" s="33" t="s">
        <v>187</v>
      </c>
      <c r="C34" s="22" t="s">
        <v>81</v>
      </c>
      <c r="D34" s="39">
        <f>INT((26*2.79+5*1.05)*0.95*1.33)</f>
        <v>98</v>
      </c>
      <c r="E34" s="39"/>
      <c r="F34" s="80"/>
      <c r="G34" s="39">
        <f t="shared" ref="G34:G36" si="6">+D34*E34</f>
        <v>0</v>
      </c>
    </row>
    <row r="35" spans="1:8">
      <c r="A35" s="101"/>
      <c r="B35" s="33"/>
      <c r="C35" s="22"/>
      <c r="D35" s="39"/>
      <c r="E35" s="39"/>
      <c r="F35" s="80"/>
      <c r="G35" s="39">
        <f t="shared" si="6"/>
        <v>0</v>
      </c>
    </row>
    <row r="36" spans="1:8" ht="63.75">
      <c r="A36" s="101" t="s">
        <v>50</v>
      </c>
      <c r="B36" s="125" t="s">
        <v>188</v>
      </c>
      <c r="C36" s="128" t="s">
        <v>81</v>
      </c>
      <c r="D36" s="39">
        <f>INT((22*3.96)*0.95*1.33)</f>
        <v>110</v>
      </c>
      <c r="E36" s="39"/>
      <c r="F36" s="80"/>
      <c r="G36" s="39">
        <f t="shared" si="6"/>
        <v>0</v>
      </c>
    </row>
    <row r="37" spans="1:8">
      <c r="A37" s="32"/>
      <c r="B37" s="33"/>
      <c r="C37" s="22"/>
      <c r="D37" s="84"/>
      <c r="E37" s="39"/>
      <c r="F37" s="366"/>
      <c r="G37" s="39"/>
      <c r="H37" s="105"/>
    </row>
    <row r="38" spans="1:8" ht="51">
      <c r="A38" s="79" t="s">
        <v>51</v>
      </c>
      <c r="B38" s="33" t="s">
        <v>127</v>
      </c>
      <c r="C38" s="22" t="s">
        <v>81</v>
      </c>
      <c r="D38" s="84">
        <f>INT(7*0.95*1.33)</f>
        <v>8</v>
      </c>
      <c r="E38" s="39"/>
      <c r="F38" s="366"/>
      <c r="G38" s="39">
        <f>+D38*E38</f>
        <v>0</v>
      </c>
    </row>
    <row r="39" spans="1:8">
      <c r="A39" s="79"/>
      <c r="B39" s="33"/>
      <c r="C39" s="36"/>
      <c r="D39" s="84"/>
      <c r="E39" s="39"/>
      <c r="F39" s="366"/>
      <c r="G39" s="39">
        <f t="shared" ref="G39:G43" si="7">+D39*E39</f>
        <v>0</v>
      </c>
    </row>
    <row r="40" spans="1:8" ht="25.5">
      <c r="A40" s="79" t="s">
        <v>52</v>
      </c>
      <c r="B40" s="33" t="s">
        <v>93</v>
      </c>
      <c r="C40" s="36" t="s">
        <v>77</v>
      </c>
      <c r="D40" s="84">
        <f>INT((26*1.25+13*1.65+5*0.7)*0.95*1.33)</f>
        <v>72</v>
      </c>
      <c r="E40" s="39"/>
      <c r="F40" s="366"/>
      <c r="G40" s="39">
        <f t="shared" si="7"/>
        <v>0</v>
      </c>
      <c r="H40" s="39"/>
    </row>
    <row r="41" spans="1:8">
      <c r="A41" s="79"/>
      <c r="B41" s="59"/>
      <c r="C41" s="36"/>
      <c r="D41" s="84"/>
      <c r="E41" s="39"/>
      <c r="F41" s="366"/>
      <c r="G41" s="39">
        <f t="shared" si="7"/>
        <v>0</v>
      </c>
    </row>
    <row r="42" spans="1:8" ht="54">
      <c r="A42" s="79" t="s">
        <v>53</v>
      </c>
      <c r="B42" s="111" t="s">
        <v>85</v>
      </c>
      <c r="C42" s="22" t="s">
        <v>81</v>
      </c>
      <c r="D42" s="84">
        <f>INT(((26*0.69+13*1.32+5*0.51)+1)*0.95*1.33)</f>
        <v>48</v>
      </c>
      <c r="E42" s="39"/>
      <c r="F42" s="366"/>
      <c r="G42" s="39">
        <f t="shared" si="7"/>
        <v>0</v>
      </c>
    </row>
    <row r="43" spans="1:8">
      <c r="A43" s="79"/>
      <c r="B43" s="104"/>
      <c r="C43" s="36"/>
      <c r="D43" s="84"/>
      <c r="E43" s="39"/>
      <c r="F43" s="366"/>
      <c r="G43" s="39">
        <f t="shared" si="7"/>
        <v>0</v>
      </c>
    </row>
    <row r="44" spans="1:8" ht="54">
      <c r="A44" s="79" t="s">
        <v>54</v>
      </c>
      <c r="B44" s="111" t="s">
        <v>230</v>
      </c>
      <c r="C44" s="22" t="s">
        <v>81</v>
      </c>
      <c r="D44" s="84">
        <f>INT(((((26*0.78+13*1.02)+18+5*0.52)*0.8)+1)*0.95*1.33)</f>
        <v>55</v>
      </c>
      <c r="E44" s="39"/>
      <c r="F44" s="366"/>
      <c r="G44" s="39">
        <f>+D44*E44</f>
        <v>0</v>
      </c>
    </row>
    <row r="45" spans="1:8">
      <c r="A45" s="79"/>
      <c r="B45" s="111"/>
      <c r="C45" s="22"/>
      <c r="D45" s="84"/>
      <c r="E45" s="39"/>
      <c r="F45" s="366"/>
      <c r="G45" s="39"/>
    </row>
    <row r="46" spans="1:8" ht="54">
      <c r="A46" s="79" t="s">
        <v>55</v>
      </c>
      <c r="B46" s="111" t="s">
        <v>229</v>
      </c>
      <c r="C46" s="22" t="s">
        <v>81</v>
      </c>
      <c r="D46" s="84">
        <f>INT((((26*0.78+13*1.02)+18+5*0.52)*0.2+1)*0.95*1.33)</f>
        <v>14</v>
      </c>
      <c r="E46" s="39"/>
      <c r="F46" s="366"/>
      <c r="G46" s="39">
        <f>+D46*E46</f>
        <v>0</v>
      </c>
    </row>
    <row r="47" spans="1:8">
      <c r="A47" s="79"/>
      <c r="B47" s="111"/>
      <c r="C47" s="36"/>
      <c r="D47" s="84"/>
      <c r="E47" s="39"/>
      <c r="F47" s="366"/>
      <c r="G47" s="39"/>
    </row>
    <row r="48" spans="1:8" ht="43.5" customHeight="1">
      <c r="A48" s="79" t="s">
        <v>56</v>
      </c>
      <c r="B48" s="111" t="s">
        <v>220</v>
      </c>
      <c r="C48" s="22" t="s">
        <v>81</v>
      </c>
      <c r="D48" s="84">
        <f>INT((((26*0.66+13*0.83)+5.3+5*0.47)+1)*0.95*1.33)</f>
        <v>46</v>
      </c>
      <c r="E48" s="39"/>
      <c r="F48" s="366"/>
      <c r="G48" s="39">
        <f>+D48*E48</f>
        <v>0</v>
      </c>
    </row>
    <row r="49" spans="1:8">
      <c r="A49" s="79"/>
      <c r="B49" s="70"/>
      <c r="C49" s="36"/>
      <c r="D49" s="84"/>
      <c r="E49" s="39"/>
      <c r="F49" s="366"/>
      <c r="G49" s="39"/>
    </row>
    <row r="50" spans="1:8" ht="44.25" customHeight="1">
      <c r="A50" s="79" t="s">
        <v>59</v>
      </c>
      <c r="B50" s="111" t="s">
        <v>94</v>
      </c>
      <c r="C50" s="22" t="s">
        <v>81</v>
      </c>
      <c r="D50" s="84">
        <f>INT((((26*0.51+13*0.63)+4.1+5*0.37)+1)*0.95*1.33)</f>
        <v>35</v>
      </c>
      <c r="E50" s="39"/>
      <c r="F50" s="366"/>
      <c r="G50" s="39">
        <f>+D50*E50</f>
        <v>0</v>
      </c>
    </row>
    <row r="51" spans="1:8">
      <c r="A51" s="79"/>
      <c r="B51" s="33"/>
      <c r="C51" s="36"/>
      <c r="D51" s="84"/>
      <c r="E51" s="39"/>
      <c r="F51" s="366"/>
      <c r="G51" s="39"/>
    </row>
    <row r="52" spans="1:8" ht="51">
      <c r="A52" s="79" t="s">
        <v>60</v>
      </c>
      <c r="B52" s="75" t="s">
        <v>253</v>
      </c>
      <c r="C52" s="22" t="s">
        <v>81</v>
      </c>
      <c r="D52" s="40">
        <f>INT((D34+D36+D38-D46))</f>
        <v>202</v>
      </c>
      <c r="E52" s="39"/>
      <c r="F52" s="366"/>
      <c r="G52" s="39">
        <f>+D52*E52</f>
        <v>0</v>
      </c>
      <c r="H52" s="129"/>
    </row>
    <row r="53" spans="1:8">
      <c r="A53" s="79"/>
      <c r="B53" s="91"/>
      <c r="C53" s="36"/>
      <c r="D53" s="39"/>
      <c r="E53" s="39"/>
      <c r="F53" s="367"/>
      <c r="G53" s="39"/>
    </row>
    <row r="54" spans="1:8" s="102" customFormat="1" ht="63.75">
      <c r="A54" s="79" t="s">
        <v>62</v>
      </c>
      <c r="B54" s="111" t="s">
        <v>254</v>
      </c>
      <c r="C54" s="36" t="s">
        <v>77</v>
      </c>
      <c r="D54" s="98">
        <f>INT((D17+D9*0.25))</f>
        <v>188</v>
      </c>
      <c r="E54" s="90"/>
      <c r="F54" s="90"/>
      <c r="G54" s="366">
        <f>+D54*E54</f>
        <v>0</v>
      </c>
    </row>
    <row r="55" spans="1:8">
      <c r="A55" s="79"/>
      <c r="B55" s="70"/>
      <c r="C55" s="36"/>
      <c r="D55" s="98"/>
      <c r="E55" s="90"/>
      <c r="F55" s="90"/>
      <c r="G55" s="366"/>
    </row>
    <row r="56" spans="1:8" ht="38.25">
      <c r="A56" s="79" t="s">
        <v>63</v>
      </c>
      <c r="B56" s="111" t="s">
        <v>76</v>
      </c>
      <c r="C56" s="36" t="s">
        <v>77</v>
      </c>
      <c r="D56" s="98">
        <f>INT((2*(D9+5)*0.13))</f>
        <v>15</v>
      </c>
      <c r="E56" s="90"/>
      <c r="F56" s="90"/>
      <c r="G56" s="366">
        <f>+D56*E56</f>
        <v>0</v>
      </c>
    </row>
    <row r="57" spans="1:8">
      <c r="A57" s="79"/>
      <c r="B57" s="110"/>
      <c r="C57" s="36"/>
      <c r="D57" s="98"/>
      <c r="E57" s="90"/>
      <c r="F57" s="90"/>
      <c r="G57" s="366"/>
    </row>
    <row r="58" spans="1:8" ht="56.25" customHeight="1">
      <c r="A58" s="79" t="s">
        <v>64</v>
      </c>
      <c r="B58" s="111" t="s">
        <v>128</v>
      </c>
      <c r="C58" s="36" t="s">
        <v>77</v>
      </c>
      <c r="D58" s="90">
        <f>INT(D54)</f>
        <v>188</v>
      </c>
      <c r="E58" s="90"/>
      <c r="F58" s="364"/>
      <c r="G58" s="366">
        <f>+D58*E58</f>
        <v>0</v>
      </c>
    </row>
    <row r="59" spans="1:8">
      <c r="A59" s="79"/>
      <c r="B59" s="70"/>
      <c r="C59" s="36"/>
      <c r="D59" s="90"/>
      <c r="E59" s="90"/>
      <c r="F59" s="364"/>
      <c r="G59" s="364"/>
    </row>
    <row r="60" spans="1:8" ht="89.25">
      <c r="A60" s="79" t="s">
        <v>65</v>
      </c>
      <c r="B60" s="111" t="s">
        <v>255</v>
      </c>
      <c r="C60" s="36" t="s">
        <v>77</v>
      </c>
      <c r="D60" s="90">
        <f>INT((D9*3.5+5*3))</f>
        <v>204</v>
      </c>
      <c r="E60" s="90"/>
      <c r="F60" s="364"/>
      <c r="G60" s="366">
        <f>+D60*E60</f>
        <v>0</v>
      </c>
    </row>
    <row r="61" spans="1:8">
      <c r="A61" s="79"/>
      <c r="B61" s="70"/>
      <c r="C61" s="36"/>
      <c r="D61" s="98"/>
      <c r="E61" s="364"/>
      <c r="F61" s="364"/>
      <c r="G61" s="364"/>
    </row>
    <row r="62" spans="1:8" ht="43.5" customHeight="1">
      <c r="A62" s="79" t="s">
        <v>66</v>
      </c>
      <c r="B62" s="111" t="s">
        <v>78</v>
      </c>
      <c r="C62" s="36" t="s">
        <v>77</v>
      </c>
      <c r="D62" s="98">
        <f>D60</f>
        <v>204</v>
      </c>
      <c r="E62" s="90"/>
      <c r="F62" s="364"/>
      <c r="G62" s="366">
        <f>+D62*E62</f>
        <v>0</v>
      </c>
    </row>
    <row r="63" spans="1:8">
      <c r="A63" s="79"/>
      <c r="B63" s="70"/>
      <c r="C63" s="36"/>
      <c r="D63" s="364"/>
      <c r="E63" s="364"/>
      <c r="F63" s="364"/>
      <c r="G63" s="364"/>
    </row>
    <row r="64" spans="1:8" ht="63.75">
      <c r="A64" s="79" t="s">
        <v>67</v>
      </c>
      <c r="B64" s="111" t="s">
        <v>86</v>
      </c>
      <c r="C64" s="36" t="s">
        <v>77</v>
      </c>
      <c r="D64" s="98">
        <f>D62</f>
        <v>204</v>
      </c>
      <c r="E64" s="90"/>
      <c r="F64" s="364"/>
      <c r="G64" s="366">
        <f>+D64*E64</f>
        <v>0</v>
      </c>
    </row>
    <row r="65" spans="1:7">
      <c r="A65" s="79"/>
      <c r="B65" s="113"/>
      <c r="C65" s="36"/>
      <c r="D65" s="98"/>
      <c r="E65" s="90"/>
      <c r="F65" s="364"/>
      <c r="G65" s="366"/>
    </row>
    <row r="66" spans="1:7" ht="25.5">
      <c r="A66" s="79" t="s">
        <v>68</v>
      </c>
      <c r="B66" s="111" t="s">
        <v>79</v>
      </c>
      <c r="C66" s="36" t="s">
        <v>251</v>
      </c>
      <c r="D66" s="98">
        <v>10</v>
      </c>
      <c r="E66" s="90"/>
      <c r="F66" s="364"/>
      <c r="G66" s="366">
        <f>+D66*E66</f>
        <v>0</v>
      </c>
    </row>
    <row r="67" spans="1:7">
      <c r="A67" s="79"/>
      <c r="B67" s="111"/>
      <c r="C67" s="36"/>
      <c r="D67" s="98"/>
      <c r="E67" s="90"/>
      <c r="F67" s="70"/>
      <c r="G67" s="74"/>
    </row>
    <row r="68" spans="1:7" ht="15.75" thickBot="1">
      <c r="A68" s="42"/>
      <c r="B68" s="135" t="s">
        <v>130</v>
      </c>
      <c r="C68" s="44"/>
      <c r="D68" s="45"/>
      <c r="E68" s="46"/>
      <c r="F68" s="46"/>
      <c r="G68" s="47">
        <f>SUM(G34:G67)</f>
        <v>0</v>
      </c>
    </row>
    <row r="69" spans="1:7" ht="15.75" thickTop="1">
      <c r="A69" s="79"/>
      <c r="B69" s="111"/>
      <c r="C69" s="36"/>
      <c r="D69" s="98"/>
      <c r="E69" s="90"/>
      <c r="F69" s="70"/>
      <c r="G69" s="74"/>
    </row>
    <row r="70" spans="1:7">
      <c r="A70" s="79"/>
      <c r="B70" s="131" t="s">
        <v>137</v>
      </c>
      <c r="C70" s="36"/>
      <c r="D70" s="98"/>
      <c r="E70" s="90"/>
      <c r="F70" s="70"/>
      <c r="G70" s="74"/>
    </row>
    <row r="71" spans="1:7" ht="149.25" customHeight="1">
      <c r="A71" s="79"/>
      <c r="B71" s="111" t="s">
        <v>252</v>
      </c>
      <c r="C71" s="36"/>
      <c r="D71" s="98"/>
      <c r="E71" s="90"/>
      <c r="F71" s="70"/>
      <c r="G71" s="74"/>
    </row>
    <row r="72" spans="1:7">
      <c r="A72" s="79"/>
      <c r="B72" s="111"/>
      <c r="C72" s="36"/>
      <c r="D72" s="98"/>
      <c r="E72" s="90"/>
      <c r="F72" s="70"/>
      <c r="G72" s="74"/>
    </row>
    <row r="73" spans="1:7">
      <c r="A73" s="79"/>
      <c r="B73" s="111"/>
      <c r="C73" s="36"/>
      <c r="D73" s="98"/>
      <c r="E73" s="90"/>
      <c r="F73" s="70"/>
      <c r="G73" s="74"/>
    </row>
    <row r="74" spans="1:7">
      <c r="A74" s="24"/>
      <c r="B74" s="122" t="s">
        <v>119</v>
      </c>
      <c r="C74" s="56"/>
      <c r="D74" s="99"/>
      <c r="E74" s="57"/>
      <c r="F74" s="57"/>
      <c r="G74" s="58"/>
    </row>
    <row r="75" spans="1:7">
      <c r="A75" s="130"/>
      <c r="B75" s="133"/>
      <c r="C75" s="130"/>
      <c r="D75" s="134"/>
      <c r="E75" s="64"/>
      <c r="F75" s="64"/>
      <c r="G75" s="64"/>
    </row>
    <row r="76" spans="1:7">
      <c r="A76" s="96" t="s">
        <v>23</v>
      </c>
      <c r="B76" s="70" t="s">
        <v>0</v>
      </c>
      <c r="C76" s="78" t="s">
        <v>1</v>
      </c>
      <c r="D76" s="71" t="s">
        <v>2</v>
      </c>
      <c r="E76" s="78" t="s">
        <v>58</v>
      </c>
      <c r="F76" s="78"/>
      <c r="G76" s="78" t="s">
        <v>3</v>
      </c>
    </row>
    <row r="77" spans="1:7">
      <c r="A77" s="70"/>
      <c r="B77" s="82"/>
      <c r="C77" s="81"/>
      <c r="D77" s="106"/>
      <c r="E77" s="61"/>
      <c r="F77" s="61"/>
      <c r="G77" s="35"/>
    </row>
    <row r="78" spans="1:7" ht="51">
      <c r="A78" s="101" t="s">
        <v>49</v>
      </c>
      <c r="B78" s="75" t="s">
        <v>131</v>
      </c>
      <c r="C78" s="36" t="s">
        <v>72</v>
      </c>
      <c r="D78" s="84">
        <v>1</v>
      </c>
      <c r="E78" s="84"/>
      <c r="F78" s="84"/>
      <c r="G78" s="84">
        <f>D78*E78</f>
        <v>0</v>
      </c>
    </row>
    <row r="79" spans="1:7">
      <c r="A79" s="101"/>
      <c r="B79" s="75"/>
      <c r="C79" s="36"/>
      <c r="D79" s="84"/>
      <c r="E79" s="84"/>
      <c r="F79" s="84"/>
      <c r="G79" s="84">
        <f t="shared" ref="G79:G86" si="8">D79*E79</f>
        <v>0</v>
      </c>
    </row>
    <row r="80" spans="1:7" ht="25.5">
      <c r="A80" s="79" t="s">
        <v>50</v>
      </c>
      <c r="B80" s="75" t="s">
        <v>257</v>
      </c>
      <c r="C80" s="85"/>
      <c r="D80" s="84"/>
      <c r="E80" s="84"/>
      <c r="F80" s="84"/>
      <c r="G80" s="84">
        <f t="shared" si="8"/>
        <v>0</v>
      </c>
    </row>
    <row r="81" spans="1:7">
      <c r="A81" s="79"/>
      <c r="B81" s="75" t="s">
        <v>192</v>
      </c>
      <c r="C81" s="85" t="s">
        <v>5</v>
      </c>
      <c r="D81" s="84">
        <v>2</v>
      </c>
      <c r="E81" s="84"/>
      <c r="F81" s="84"/>
      <c r="G81" s="84">
        <f t="shared" si="8"/>
        <v>0</v>
      </c>
    </row>
    <row r="82" spans="1:7">
      <c r="A82" s="79"/>
      <c r="B82" s="75"/>
      <c r="C82" s="85"/>
      <c r="D82" s="84"/>
      <c r="E82" s="84"/>
      <c r="F82" s="84"/>
      <c r="G82" s="84">
        <f t="shared" si="8"/>
        <v>0</v>
      </c>
    </row>
    <row r="83" spans="1:7" s="359" customFormat="1" ht="45" customHeight="1">
      <c r="A83" s="101" t="s">
        <v>51</v>
      </c>
      <c r="B83" s="75" t="s">
        <v>260</v>
      </c>
      <c r="C83" s="36" t="s">
        <v>72</v>
      </c>
      <c r="D83" s="84">
        <v>1</v>
      </c>
      <c r="E83" s="84"/>
      <c r="F83" s="84"/>
      <c r="G83" s="84">
        <f t="shared" si="8"/>
        <v>0</v>
      </c>
    </row>
    <row r="84" spans="1:7">
      <c r="A84" s="79"/>
      <c r="B84" s="75"/>
      <c r="C84" s="85"/>
      <c r="D84" s="84"/>
      <c r="E84" s="84"/>
      <c r="F84" s="84"/>
      <c r="G84" s="84">
        <f t="shared" si="8"/>
        <v>0</v>
      </c>
    </row>
    <row r="85" spans="1:7" ht="40.5" customHeight="1">
      <c r="A85" s="79" t="s">
        <v>52</v>
      </c>
      <c r="B85" s="75" t="s">
        <v>256</v>
      </c>
      <c r="C85" s="85"/>
      <c r="D85" s="84"/>
      <c r="E85" s="84"/>
      <c r="F85" s="84"/>
      <c r="G85" s="84">
        <f t="shared" si="8"/>
        <v>0</v>
      </c>
    </row>
    <row r="86" spans="1:7">
      <c r="A86" s="79"/>
      <c r="B86" s="75" t="s">
        <v>264</v>
      </c>
      <c r="C86" s="85" t="s">
        <v>72</v>
      </c>
      <c r="D86" s="84">
        <v>2</v>
      </c>
      <c r="E86" s="84"/>
      <c r="F86" s="84"/>
      <c r="G86" s="84">
        <f t="shared" si="8"/>
        <v>0</v>
      </c>
    </row>
    <row r="87" spans="1:7">
      <c r="A87" s="79"/>
      <c r="B87" s="114"/>
      <c r="C87" s="60"/>
      <c r="D87" s="373"/>
      <c r="E87" s="107"/>
      <c r="F87" s="107"/>
      <c r="G87" s="35"/>
    </row>
    <row r="88" spans="1:7" ht="15.75" thickBot="1">
      <c r="A88" s="42"/>
      <c r="B88" s="135" t="s">
        <v>133</v>
      </c>
      <c r="C88" s="45"/>
      <c r="D88" s="44"/>
      <c r="E88" s="63"/>
      <c r="F88" s="63"/>
      <c r="G88" s="46">
        <f>SUM(G78:G87)</f>
        <v>0</v>
      </c>
    </row>
    <row r="89" spans="1:7" ht="15.75" thickTop="1">
      <c r="A89" s="130"/>
      <c r="B89" s="48"/>
      <c r="C89" s="50"/>
      <c r="D89" s="49"/>
      <c r="E89" s="64"/>
      <c r="F89" s="64"/>
      <c r="G89" s="51"/>
    </row>
    <row r="90" spans="1:7">
      <c r="A90" s="130"/>
      <c r="B90" s="131" t="s">
        <v>137</v>
      </c>
      <c r="C90" s="50"/>
      <c r="D90" s="49"/>
      <c r="E90" s="64"/>
      <c r="F90" s="64"/>
      <c r="G90" s="51"/>
    </row>
    <row r="91" spans="1:7" ht="81" customHeight="1">
      <c r="A91" s="130"/>
      <c r="B91" s="132" t="s">
        <v>138</v>
      </c>
      <c r="C91" s="50"/>
      <c r="D91" s="49"/>
      <c r="E91" s="64"/>
      <c r="F91" s="64"/>
      <c r="G91" s="51"/>
    </row>
    <row r="92" spans="1:7">
      <c r="A92" s="130"/>
      <c r="B92" s="48"/>
      <c r="C92" s="50"/>
      <c r="D92" s="49"/>
      <c r="E92" s="64"/>
      <c r="F92" s="64"/>
      <c r="G92" s="51"/>
    </row>
    <row r="93" spans="1:7">
      <c r="A93" s="130"/>
      <c r="B93" s="48"/>
      <c r="C93" s="50"/>
      <c r="D93" s="49"/>
      <c r="E93" s="64"/>
      <c r="F93" s="64"/>
      <c r="G93" s="51"/>
    </row>
    <row r="94" spans="1:7">
      <c r="A94" s="24"/>
      <c r="B94" s="122" t="s">
        <v>103</v>
      </c>
      <c r="C94" s="56"/>
      <c r="D94" s="99"/>
      <c r="E94" s="57"/>
      <c r="F94" s="57"/>
      <c r="G94" s="58"/>
    </row>
    <row r="95" spans="1:7">
      <c r="A95" s="130"/>
      <c r="B95" s="48"/>
      <c r="C95" s="50"/>
      <c r="D95" s="49"/>
      <c r="E95" s="64"/>
      <c r="F95" s="64"/>
      <c r="G95" s="51"/>
    </row>
    <row r="96" spans="1:7">
      <c r="A96" s="96" t="s">
        <v>23</v>
      </c>
      <c r="B96" s="70" t="s">
        <v>0</v>
      </c>
      <c r="C96" s="71" t="s">
        <v>2</v>
      </c>
      <c r="D96" s="78" t="s">
        <v>1</v>
      </c>
      <c r="E96" s="72" t="s">
        <v>58</v>
      </c>
      <c r="F96" s="72"/>
      <c r="G96" s="72" t="s">
        <v>3</v>
      </c>
    </row>
    <row r="97" spans="1:7">
      <c r="A97" s="79"/>
      <c r="B97" s="70"/>
      <c r="C97" s="71"/>
      <c r="D97" s="78"/>
      <c r="E97" s="72"/>
      <c r="F97" s="72"/>
      <c r="G97" s="72"/>
    </row>
    <row r="98" spans="1:7" ht="42.75" customHeight="1">
      <c r="A98" s="79" t="s">
        <v>49</v>
      </c>
      <c r="B98" s="33" t="s">
        <v>199</v>
      </c>
      <c r="C98" s="36" t="s">
        <v>80</v>
      </c>
      <c r="D98" s="89">
        <v>1</v>
      </c>
      <c r="E98" s="76"/>
      <c r="F98" s="74"/>
      <c r="G98" s="39">
        <f>+D98*E98</f>
        <v>0</v>
      </c>
    </row>
    <row r="99" spans="1:7">
      <c r="A99" s="70"/>
      <c r="B99" s="33"/>
      <c r="C99" s="36"/>
      <c r="D99" s="89"/>
      <c r="E99" s="76"/>
      <c r="F99" s="74">
        <f t="shared" ref="F99" si="9">D99*E99</f>
        <v>0</v>
      </c>
      <c r="G99" s="39"/>
    </row>
    <row r="100" spans="1:7" ht="17.25">
      <c r="A100" s="79" t="s">
        <v>50</v>
      </c>
      <c r="B100" s="33" t="s">
        <v>139</v>
      </c>
      <c r="C100" s="36" t="s">
        <v>77</v>
      </c>
      <c r="D100" s="89">
        <f>D17*4</f>
        <v>700</v>
      </c>
      <c r="E100" s="76"/>
      <c r="F100" s="74"/>
      <c r="G100" s="39">
        <f>+D100*E100</f>
        <v>0</v>
      </c>
    </row>
    <row r="101" spans="1:7">
      <c r="A101" s="79"/>
      <c r="B101" s="33"/>
      <c r="C101" s="22"/>
      <c r="D101" s="93"/>
      <c r="E101" s="76"/>
      <c r="F101" s="74"/>
      <c r="G101" s="39"/>
    </row>
    <row r="102" spans="1:7" ht="15.75" thickBot="1">
      <c r="A102" s="42"/>
      <c r="B102" s="135" t="s">
        <v>71</v>
      </c>
      <c r="C102" s="45"/>
      <c r="D102" s="44"/>
      <c r="E102" s="63"/>
      <c r="F102" s="63"/>
      <c r="G102" s="46">
        <f>SUM(G98:G101)</f>
        <v>0</v>
      </c>
    </row>
    <row r="103" spans="1:7" ht="16.5" thickTop="1" thickBot="1">
      <c r="A103" s="79"/>
      <c r="B103" s="33"/>
      <c r="C103" s="22"/>
      <c r="D103" s="93"/>
      <c r="E103" s="76"/>
      <c r="F103" s="74"/>
      <c r="G103" s="39"/>
    </row>
    <row r="104" spans="1:7" ht="16.5" thickTop="1" thickBot="1">
      <c r="A104" s="136"/>
      <c r="B104" s="141" t="s">
        <v>141</v>
      </c>
      <c r="C104" s="137"/>
      <c r="D104" s="138"/>
      <c r="E104" s="139"/>
      <c r="F104" s="139"/>
      <c r="G104" s="140">
        <f>G102+G88+G68+G27</f>
        <v>0</v>
      </c>
    </row>
    <row r="105" spans="1:7" ht="15.75" thickTop="1">
      <c r="A105" s="79"/>
      <c r="B105" s="33"/>
      <c r="C105" s="22"/>
      <c r="D105" s="93"/>
      <c r="E105" s="76"/>
      <c r="F105" s="74"/>
      <c r="G105" s="39"/>
    </row>
    <row r="106" spans="1:7">
      <c r="A106" s="79"/>
      <c r="B106" s="77"/>
      <c r="C106" s="50"/>
      <c r="D106" s="49"/>
      <c r="E106" s="64"/>
      <c r="F106" s="64"/>
      <c r="G106" s="51"/>
    </row>
    <row r="107" spans="1:7">
      <c r="A107" s="130"/>
      <c r="B107" s="48"/>
      <c r="C107" s="50"/>
      <c r="D107" s="49"/>
      <c r="E107" s="64"/>
      <c r="F107" s="64"/>
      <c r="G107" s="51"/>
    </row>
    <row r="108" spans="1:7" ht="15.75" thickBot="1">
      <c r="A108" s="124" t="s">
        <v>110</v>
      </c>
      <c r="B108" s="117" t="s">
        <v>57</v>
      </c>
      <c r="C108" s="117"/>
      <c r="D108" s="117"/>
      <c r="E108" s="119"/>
      <c r="F108" s="119"/>
      <c r="G108" s="119"/>
    </row>
    <row r="109" spans="1:7" ht="15.75" thickTop="1">
      <c r="A109" s="79"/>
      <c r="B109" s="65"/>
      <c r="C109" s="66"/>
      <c r="D109" s="69"/>
      <c r="E109" s="83"/>
      <c r="F109" s="83"/>
      <c r="G109" s="35"/>
    </row>
    <row r="110" spans="1:7">
      <c r="A110" s="96" t="s">
        <v>23</v>
      </c>
      <c r="B110" s="70" t="s">
        <v>0</v>
      </c>
      <c r="C110" s="78" t="s">
        <v>1</v>
      </c>
      <c r="D110" s="71" t="s">
        <v>2</v>
      </c>
      <c r="E110" s="78" t="s">
        <v>58</v>
      </c>
      <c r="F110" s="78"/>
      <c r="G110" s="78" t="s">
        <v>3</v>
      </c>
    </row>
    <row r="111" spans="1:7" s="97" customFormat="1">
      <c r="A111" s="79"/>
      <c r="B111" s="114"/>
      <c r="C111" s="85"/>
      <c r="D111" s="84"/>
      <c r="E111" s="76"/>
      <c r="F111" s="74"/>
      <c r="G111" s="39"/>
    </row>
    <row r="112" spans="1:7" ht="21" customHeight="1">
      <c r="A112" s="143" t="s">
        <v>49</v>
      </c>
      <c r="B112" s="142" t="s">
        <v>145</v>
      </c>
      <c r="C112" s="144" t="s">
        <v>72</v>
      </c>
      <c r="D112" s="371">
        <v>1</v>
      </c>
      <c r="E112" s="374"/>
      <c r="F112" s="375"/>
      <c r="G112" s="369">
        <f>+D112*E112</f>
        <v>0</v>
      </c>
    </row>
    <row r="113" spans="1:9">
      <c r="A113" s="79"/>
      <c r="B113" s="92"/>
      <c r="C113" s="86"/>
      <c r="D113" s="371"/>
      <c r="E113" s="374"/>
      <c r="F113" s="375"/>
      <c r="G113" s="369"/>
      <c r="I113" s="108"/>
    </row>
    <row r="114" spans="1:9" ht="41.25" customHeight="1">
      <c r="A114" s="79" t="s">
        <v>50</v>
      </c>
      <c r="B114" s="20" t="s">
        <v>189</v>
      </c>
      <c r="C114" s="22" t="s">
        <v>72</v>
      </c>
      <c r="D114" s="374">
        <v>1</v>
      </c>
      <c r="E114" s="374"/>
      <c r="F114" s="366"/>
      <c r="G114" s="369">
        <f>+D114*E114</f>
        <v>0</v>
      </c>
      <c r="I114" s="108"/>
    </row>
    <row r="115" spans="1:9">
      <c r="A115" s="79"/>
      <c r="B115" s="20"/>
      <c r="C115" s="22"/>
      <c r="D115" s="374"/>
      <c r="E115" s="374"/>
      <c r="F115" s="366"/>
      <c r="G115" s="369">
        <f t="shared" ref="G115:G178" si="10">+D115*E115</f>
        <v>0</v>
      </c>
      <c r="I115" s="108"/>
    </row>
    <row r="116" spans="1:9" ht="93" customHeight="1">
      <c r="A116" s="79" t="s">
        <v>51</v>
      </c>
      <c r="B116" s="111" t="s">
        <v>143</v>
      </c>
      <c r="C116" s="36"/>
      <c r="D116" s="374"/>
      <c r="E116" s="374"/>
      <c r="F116" s="366"/>
      <c r="G116" s="369">
        <f t="shared" si="10"/>
        <v>0</v>
      </c>
    </row>
    <row r="117" spans="1:9">
      <c r="A117" s="79"/>
      <c r="B117" s="111" t="s">
        <v>258</v>
      </c>
      <c r="C117" s="36" t="s">
        <v>5</v>
      </c>
      <c r="D117" s="374">
        <v>3</v>
      </c>
      <c r="E117" s="374"/>
      <c r="F117" s="366"/>
      <c r="G117" s="369">
        <f t="shared" si="10"/>
        <v>0</v>
      </c>
    </row>
    <row r="118" spans="1:9">
      <c r="A118" s="79"/>
      <c r="B118" s="111" t="s">
        <v>259</v>
      </c>
      <c r="C118" s="36" t="s">
        <v>5</v>
      </c>
      <c r="D118" s="374">
        <v>3</v>
      </c>
      <c r="E118" s="374"/>
      <c r="F118" s="366"/>
      <c r="G118" s="369">
        <f t="shared" si="10"/>
        <v>0</v>
      </c>
    </row>
    <row r="119" spans="1:9">
      <c r="A119" s="79"/>
      <c r="B119" s="115"/>
      <c r="C119" s="36"/>
      <c r="D119" s="374"/>
      <c r="E119" s="374"/>
      <c r="F119" s="366"/>
      <c r="G119" s="369">
        <f t="shared" si="10"/>
        <v>0</v>
      </c>
    </row>
    <row r="120" spans="1:9" ht="25.5">
      <c r="A120" s="79" t="s">
        <v>52</v>
      </c>
      <c r="B120" s="111" t="s">
        <v>90</v>
      </c>
      <c r="C120" s="111"/>
      <c r="D120" s="378"/>
      <c r="E120" s="378"/>
      <c r="F120" s="378"/>
      <c r="G120" s="369">
        <f t="shared" si="10"/>
        <v>0</v>
      </c>
    </row>
    <row r="121" spans="1:9">
      <c r="A121" s="79"/>
      <c r="B121" s="111" t="s">
        <v>231</v>
      </c>
      <c r="C121" s="36" t="s">
        <v>5</v>
      </c>
      <c r="D121" s="374">
        <v>3</v>
      </c>
      <c r="E121" s="374"/>
      <c r="F121" s="378"/>
      <c r="G121" s="369">
        <f t="shared" si="10"/>
        <v>0</v>
      </c>
    </row>
    <row r="122" spans="1:9">
      <c r="A122" s="79"/>
      <c r="B122" s="111" t="s">
        <v>232</v>
      </c>
      <c r="C122" s="36" t="s">
        <v>5</v>
      </c>
      <c r="D122" s="374">
        <v>3</v>
      </c>
      <c r="E122" s="374"/>
      <c r="F122" s="366"/>
      <c r="G122" s="369">
        <f t="shared" si="10"/>
        <v>0</v>
      </c>
    </row>
    <row r="123" spans="1:9">
      <c r="A123" s="79"/>
      <c r="B123" s="111"/>
      <c r="C123" s="36"/>
      <c r="D123" s="374"/>
      <c r="E123" s="374"/>
      <c r="F123" s="366"/>
      <c r="G123" s="369">
        <f t="shared" si="10"/>
        <v>0</v>
      </c>
    </row>
    <row r="124" spans="1:9" ht="27.75" customHeight="1">
      <c r="A124" s="79" t="s">
        <v>53</v>
      </c>
      <c r="B124" s="111" t="s">
        <v>261</v>
      </c>
      <c r="C124" s="111"/>
      <c r="D124" s="378"/>
      <c r="E124" s="378"/>
      <c r="F124" s="378"/>
      <c r="G124" s="369">
        <f t="shared" si="10"/>
        <v>0</v>
      </c>
    </row>
    <row r="125" spans="1:9">
      <c r="A125" s="79"/>
      <c r="B125" s="111" t="s">
        <v>262</v>
      </c>
      <c r="C125" s="36" t="s">
        <v>5</v>
      </c>
      <c r="D125" s="374">
        <v>2</v>
      </c>
      <c r="E125" s="378"/>
      <c r="F125" s="378"/>
      <c r="G125" s="369">
        <f t="shared" si="10"/>
        <v>0</v>
      </c>
    </row>
    <row r="126" spans="1:9">
      <c r="A126" s="79"/>
      <c r="B126" s="111"/>
      <c r="C126" s="36"/>
      <c r="D126" s="374"/>
      <c r="E126" s="374"/>
      <c r="F126" s="366"/>
      <c r="G126" s="369">
        <f t="shared" si="10"/>
        <v>0</v>
      </c>
    </row>
    <row r="127" spans="1:9" ht="79.5" customHeight="1">
      <c r="A127" s="79" t="s">
        <v>54</v>
      </c>
      <c r="B127" s="111" t="s">
        <v>146</v>
      </c>
      <c r="C127" s="36"/>
      <c r="D127" s="374"/>
      <c r="E127" s="374"/>
      <c r="F127" s="366"/>
      <c r="G127" s="369">
        <f t="shared" si="10"/>
        <v>0</v>
      </c>
    </row>
    <row r="128" spans="1:9">
      <c r="A128" s="79"/>
      <c r="B128" s="116" t="s">
        <v>233</v>
      </c>
      <c r="C128" s="36" t="s">
        <v>5</v>
      </c>
      <c r="D128" s="374">
        <v>20</v>
      </c>
      <c r="E128" s="374"/>
      <c r="F128" s="366"/>
      <c r="G128" s="369">
        <f t="shared" si="10"/>
        <v>0</v>
      </c>
    </row>
    <row r="129" spans="1:9">
      <c r="A129" s="79"/>
      <c r="B129" s="116"/>
      <c r="C129" s="36"/>
      <c r="D129" s="374"/>
      <c r="E129" s="374"/>
      <c r="F129" s="366"/>
      <c r="G129" s="369">
        <f t="shared" si="10"/>
        <v>0</v>
      </c>
    </row>
    <row r="130" spans="1:9" ht="38.25">
      <c r="A130" s="79" t="s">
        <v>55</v>
      </c>
      <c r="B130" s="111" t="s">
        <v>95</v>
      </c>
      <c r="C130" s="36"/>
      <c r="D130" s="374"/>
      <c r="E130" s="374"/>
      <c r="F130" s="366"/>
      <c r="G130" s="369">
        <f t="shared" si="10"/>
        <v>0</v>
      </c>
    </row>
    <row r="131" spans="1:9">
      <c r="A131" s="79"/>
      <c r="B131" s="116" t="s">
        <v>234</v>
      </c>
      <c r="C131" s="36" t="s">
        <v>5</v>
      </c>
      <c r="D131" s="374">
        <v>2</v>
      </c>
      <c r="E131" s="374"/>
      <c r="F131" s="366"/>
      <c r="G131" s="369">
        <f t="shared" si="10"/>
        <v>0</v>
      </c>
    </row>
    <row r="132" spans="1:9">
      <c r="A132" s="79"/>
      <c r="B132" s="116"/>
      <c r="C132" s="36"/>
      <c r="D132" s="374"/>
      <c r="E132" s="374"/>
      <c r="F132" s="366"/>
      <c r="G132" s="369">
        <f t="shared" si="10"/>
        <v>0</v>
      </c>
    </row>
    <row r="133" spans="1:9" ht="25.5">
      <c r="A133" s="79" t="s">
        <v>56</v>
      </c>
      <c r="B133" s="111" t="s">
        <v>91</v>
      </c>
      <c r="C133" s="36"/>
      <c r="D133" s="374"/>
      <c r="E133" s="374"/>
      <c r="F133" s="366"/>
      <c r="G133" s="369">
        <f t="shared" si="10"/>
        <v>0</v>
      </c>
    </row>
    <row r="134" spans="1:9">
      <c r="A134" s="79"/>
      <c r="B134" s="116" t="s">
        <v>233</v>
      </c>
      <c r="C134" s="36" t="s">
        <v>5</v>
      </c>
      <c r="D134" s="374">
        <v>4</v>
      </c>
      <c r="E134" s="374"/>
      <c r="F134" s="366"/>
      <c r="G134" s="369">
        <f t="shared" si="10"/>
        <v>0</v>
      </c>
    </row>
    <row r="135" spans="1:9">
      <c r="A135" s="79"/>
      <c r="B135" s="116"/>
      <c r="C135" s="36"/>
      <c r="D135" s="374"/>
      <c r="E135" s="374"/>
      <c r="F135" s="366"/>
      <c r="G135" s="369">
        <f t="shared" si="10"/>
        <v>0</v>
      </c>
    </row>
    <row r="136" spans="1:9" ht="38.25">
      <c r="A136" s="79" t="s">
        <v>59</v>
      </c>
      <c r="B136" s="111" t="s">
        <v>201</v>
      </c>
      <c r="C136" s="36" t="s">
        <v>72</v>
      </c>
      <c r="D136" s="374">
        <v>4</v>
      </c>
      <c r="E136" s="379"/>
      <c r="F136" s="374"/>
      <c r="G136" s="369">
        <f t="shared" si="10"/>
        <v>0</v>
      </c>
    </row>
    <row r="137" spans="1:9">
      <c r="A137" s="79"/>
      <c r="B137" s="116"/>
      <c r="C137" s="36"/>
      <c r="D137" s="374"/>
      <c r="E137" s="374"/>
      <c r="F137" s="366"/>
      <c r="G137" s="369">
        <f t="shared" si="10"/>
        <v>0</v>
      </c>
    </row>
    <row r="138" spans="1:9" ht="51">
      <c r="A138" s="79" t="s">
        <v>60</v>
      </c>
      <c r="B138" s="111" t="s">
        <v>92</v>
      </c>
      <c r="C138" s="36"/>
      <c r="D138" s="374"/>
      <c r="E138" s="374"/>
      <c r="F138" s="366"/>
      <c r="G138" s="369">
        <f t="shared" si="10"/>
        <v>0</v>
      </c>
    </row>
    <row r="139" spans="1:9">
      <c r="A139" s="79"/>
      <c r="B139" s="116" t="s">
        <v>193</v>
      </c>
      <c r="C139" s="36" t="s">
        <v>73</v>
      </c>
      <c r="D139" s="374">
        <v>11</v>
      </c>
      <c r="E139" s="374"/>
      <c r="F139" s="366"/>
      <c r="G139" s="369">
        <f t="shared" si="10"/>
        <v>0</v>
      </c>
    </row>
    <row r="140" spans="1:9">
      <c r="A140" s="79"/>
      <c r="B140" s="116"/>
      <c r="C140" s="36"/>
      <c r="D140" s="374"/>
      <c r="E140" s="374"/>
      <c r="F140" s="366"/>
      <c r="G140" s="369">
        <f t="shared" si="10"/>
        <v>0</v>
      </c>
    </row>
    <row r="141" spans="1:9" ht="25.5">
      <c r="A141" s="79" t="s">
        <v>62</v>
      </c>
      <c r="B141" s="75" t="s">
        <v>87</v>
      </c>
      <c r="C141" s="85" t="s">
        <v>5</v>
      </c>
      <c r="D141" s="371">
        <v>26</v>
      </c>
      <c r="E141" s="374"/>
      <c r="F141" s="366"/>
      <c r="G141" s="369">
        <f t="shared" si="10"/>
        <v>0</v>
      </c>
    </row>
    <row r="142" spans="1:9">
      <c r="A142" s="79"/>
      <c r="B142" s="75"/>
      <c r="C142" s="85"/>
      <c r="D142" s="371"/>
      <c r="E142" s="374"/>
      <c r="F142" s="366"/>
      <c r="G142" s="369">
        <f t="shared" si="10"/>
        <v>0</v>
      </c>
    </row>
    <row r="143" spans="1:9" ht="25.5">
      <c r="A143" s="79" t="s">
        <v>63</v>
      </c>
      <c r="B143" s="111" t="s">
        <v>163</v>
      </c>
      <c r="C143" s="36" t="s">
        <v>73</v>
      </c>
      <c r="D143" s="374">
        <v>53</v>
      </c>
      <c r="E143" s="379"/>
      <c r="F143" s="374"/>
      <c r="G143" s="369">
        <f t="shared" si="10"/>
        <v>0</v>
      </c>
    </row>
    <row r="144" spans="1:9">
      <c r="A144" s="79"/>
      <c r="B144" s="20"/>
      <c r="C144" s="22"/>
      <c r="D144" s="374"/>
      <c r="E144" s="374"/>
      <c r="F144" s="366"/>
      <c r="G144" s="369">
        <f t="shared" si="10"/>
        <v>0</v>
      </c>
      <c r="I144" s="108"/>
    </row>
    <row r="145" spans="1:9" ht="84.75" customHeight="1">
      <c r="A145" s="79" t="s">
        <v>64</v>
      </c>
      <c r="B145" s="20" t="s">
        <v>151</v>
      </c>
      <c r="D145" s="374"/>
      <c r="E145" s="374"/>
      <c r="F145" s="375"/>
      <c r="G145" s="369">
        <f t="shared" si="10"/>
        <v>0</v>
      </c>
      <c r="I145" s="108"/>
    </row>
    <row r="146" spans="1:9">
      <c r="A146" s="79"/>
      <c r="B146" s="20" t="s">
        <v>150</v>
      </c>
      <c r="C146" s="86" t="s">
        <v>73</v>
      </c>
      <c r="D146" s="374">
        <v>12</v>
      </c>
      <c r="E146" s="374"/>
      <c r="F146" s="375"/>
      <c r="G146" s="369">
        <f t="shared" si="10"/>
        <v>0</v>
      </c>
      <c r="I146" s="108"/>
    </row>
    <row r="147" spans="1:9">
      <c r="A147" s="79"/>
      <c r="B147" s="20" t="s">
        <v>152</v>
      </c>
      <c r="C147" s="86" t="s">
        <v>73</v>
      </c>
      <c r="D147" s="374">
        <v>6</v>
      </c>
      <c r="E147" s="374"/>
      <c r="F147" s="375"/>
      <c r="G147" s="369">
        <f t="shared" si="10"/>
        <v>0</v>
      </c>
      <c r="I147" s="108"/>
    </row>
    <row r="148" spans="1:9">
      <c r="A148" s="79"/>
      <c r="B148" s="20" t="s">
        <v>153</v>
      </c>
      <c r="C148" s="86" t="s">
        <v>73</v>
      </c>
      <c r="D148" s="374">
        <v>6</v>
      </c>
      <c r="E148" s="374"/>
      <c r="F148" s="375"/>
      <c r="G148" s="369">
        <f t="shared" si="10"/>
        <v>0</v>
      </c>
      <c r="I148" s="108"/>
    </row>
    <row r="149" spans="1:9">
      <c r="A149" s="79"/>
      <c r="B149" s="20" t="s">
        <v>154</v>
      </c>
      <c r="C149" s="86" t="s">
        <v>73</v>
      </c>
      <c r="D149" s="374">
        <v>6</v>
      </c>
      <c r="E149" s="374"/>
      <c r="F149" s="375"/>
      <c r="G149" s="369">
        <f t="shared" si="10"/>
        <v>0</v>
      </c>
      <c r="I149" s="108"/>
    </row>
    <row r="150" spans="1:9">
      <c r="A150" s="79"/>
      <c r="B150" s="20" t="s">
        <v>155</v>
      </c>
      <c r="C150" s="86" t="s">
        <v>5</v>
      </c>
      <c r="D150" s="374">
        <v>6</v>
      </c>
      <c r="E150" s="374"/>
      <c r="F150" s="375"/>
      <c r="G150" s="369">
        <f t="shared" si="10"/>
        <v>0</v>
      </c>
      <c r="I150" s="108"/>
    </row>
    <row r="151" spans="1:9">
      <c r="A151" s="79"/>
      <c r="B151" s="20" t="s">
        <v>263</v>
      </c>
      <c r="C151" s="86" t="s">
        <v>5</v>
      </c>
      <c r="D151" s="374">
        <v>2</v>
      </c>
      <c r="E151" s="374"/>
      <c r="F151" s="375"/>
      <c r="G151" s="369">
        <f t="shared" si="10"/>
        <v>0</v>
      </c>
      <c r="I151" s="108"/>
    </row>
    <row r="152" spans="1:9">
      <c r="A152" s="79"/>
      <c r="B152" s="20"/>
      <c r="C152" s="86"/>
      <c r="D152" s="374"/>
      <c r="E152" s="374"/>
      <c r="F152" s="375"/>
      <c r="G152" s="369">
        <f t="shared" si="10"/>
        <v>0</v>
      </c>
      <c r="I152" s="108"/>
    </row>
    <row r="153" spans="1:9" ht="51">
      <c r="A153" s="79" t="s">
        <v>65</v>
      </c>
      <c r="B153" s="20" t="s">
        <v>148</v>
      </c>
      <c r="D153" s="363"/>
      <c r="E153" s="363"/>
      <c r="F153" s="363"/>
      <c r="G153" s="369">
        <f t="shared" si="10"/>
        <v>0</v>
      </c>
      <c r="I153" s="108"/>
    </row>
    <row r="154" spans="1:9">
      <c r="A154" s="79"/>
      <c r="B154" s="20" t="s">
        <v>235</v>
      </c>
      <c r="C154" s="36" t="s">
        <v>73</v>
      </c>
      <c r="D154" s="374">
        <v>6</v>
      </c>
      <c r="E154" s="376"/>
      <c r="F154" s="377"/>
      <c r="G154" s="369">
        <f t="shared" si="10"/>
        <v>0</v>
      </c>
      <c r="I154" s="108"/>
    </row>
    <row r="155" spans="1:9">
      <c r="A155" s="79"/>
      <c r="B155" s="20"/>
      <c r="C155" s="36"/>
      <c r="D155" s="374"/>
      <c r="E155" s="376"/>
      <c r="F155" s="377"/>
      <c r="G155" s="369">
        <f t="shared" si="10"/>
        <v>0</v>
      </c>
      <c r="I155" s="108"/>
    </row>
    <row r="156" spans="1:9" ht="45" customHeight="1">
      <c r="A156" s="79" t="s">
        <v>66</v>
      </c>
      <c r="B156" s="20" t="s">
        <v>159</v>
      </c>
      <c r="C156" s="36"/>
      <c r="D156" s="374"/>
      <c r="E156" s="376"/>
      <c r="F156" s="377"/>
      <c r="G156" s="369">
        <f t="shared" si="10"/>
        <v>0</v>
      </c>
      <c r="I156" s="108"/>
    </row>
    <row r="157" spans="1:9">
      <c r="A157" s="79"/>
      <c r="B157" s="20" t="s">
        <v>158</v>
      </c>
      <c r="C157" s="36" t="s">
        <v>5</v>
      </c>
      <c r="D157" s="374">
        <v>2</v>
      </c>
      <c r="E157" s="376"/>
      <c r="F157" s="377"/>
      <c r="G157" s="369">
        <f t="shared" si="10"/>
        <v>0</v>
      </c>
      <c r="I157" s="108"/>
    </row>
    <row r="158" spans="1:9">
      <c r="A158" s="79"/>
      <c r="B158" s="20"/>
      <c r="C158" s="36"/>
      <c r="D158" s="374"/>
      <c r="E158" s="376"/>
      <c r="F158" s="377"/>
      <c r="G158" s="369">
        <f t="shared" si="10"/>
        <v>0</v>
      </c>
      <c r="I158" s="108"/>
    </row>
    <row r="159" spans="1:9" ht="55.5" customHeight="1">
      <c r="A159" s="32" t="s">
        <v>67</v>
      </c>
      <c r="B159" s="111" t="s">
        <v>161</v>
      </c>
      <c r="C159" s="36"/>
      <c r="D159" s="371"/>
      <c r="E159" s="374"/>
      <c r="F159" s="366"/>
      <c r="G159" s="369">
        <f t="shared" si="10"/>
        <v>0</v>
      </c>
    </row>
    <row r="160" spans="1:9" ht="29.25" customHeight="1">
      <c r="A160" s="32"/>
      <c r="B160" s="111" t="s">
        <v>162</v>
      </c>
      <c r="C160" s="70"/>
      <c r="D160" s="378"/>
      <c r="E160" s="378"/>
      <c r="F160" s="378"/>
      <c r="G160" s="369">
        <f t="shared" si="10"/>
        <v>0</v>
      </c>
    </row>
    <row r="161" spans="1:9">
      <c r="A161" s="79"/>
      <c r="B161" s="70" t="s">
        <v>158</v>
      </c>
      <c r="C161" s="36" t="s">
        <v>160</v>
      </c>
      <c r="D161" s="372">
        <v>2</v>
      </c>
      <c r="E161" s="374"/>
      <c r="F161" s="366"/>
      <c r="G161" s="369">
        <f t="shared" si="10"/>
        <v>0</v>
      </c>
    </row>
    <row r="162" spans="1:9">
      <c r="A162" s="79"/>
      <c r="B162" s="70"/>
      <c r="C162" s="36"/>
      <c r="D162" s="372"/>
      <c r="E162" s="374"/>
      <c r="F162" s="366"/>
      <c r="G162" s="369">
        <f t="shared" si="10"/>
        <v>0</v>
      </c>
    </row>
    <row r="163" spans="1:9" ht="38.25">
      <c r="A163" s="32" t="s">
        <v>164</v>
      </c>
      <c r="B163" s="111" t="s">
        <v>89</v>
      </c>
      <c r="C163" s="70"/>
      <c r="D163" s="378"/>
      <c r="E163" s="378"/>
      <c r="F163" s="378"/>
      <c r="G163" s="369">
        <f t="shared" si="10"/>
        <v>0</v>
      </c>
    </row>
    <row r="164" spans="1:9">
      <c r="A164" s="79"/>
      <c r="B164" s="70" t="s">
        <v>74</v>
      </c>
      <c r="C164" s="36" t="s">
        <v>5</v>
      </c>
      <c r="D164" s="372">
        <v>2</v>
      </c>
      <c r="E164" s="374"/>
      <c r="F164" s="366"/>
      <c r="G164" s="369">
        <f t="shared" si="10"/>
        <v>0</v>
      </c>
    </row>
    <row r="165" spans="1:9">
      <c r="A165" s="79"/>
      <c r="B165" s="20"/>
      <c r="C165" s="36"/>
      <c r="D165" s="374"/>
      <c r="E165" s="376"/>
      <c r="F165" s="377"/>
      <c r="G165" s="369">
        <f t="shared" si="10"/>
        <v>0</v>
      </c>
      <c r="I165" s="108"/>
    </row>
    <row r="166" spans="1:9" ht="56.25" customHeight="1">
      <c r="A166" s="79" t="s">
        <v>165</v>
      </c>
      <c r="B166" s="111" t="s">
        <v>204</v>
      </c>
      <c r="C166" s="36" t="s">
        <v>72</v>
      </c>
      <c r="D166" s="374">
        <v>2</v>
      </c>
      <c r="E166" s="376"/>
      <c r="F166" s="377"/>
      <c r="G166" s="369">
        <f t="shared" si="10"/>
        <v>0</v>
      </c>
      <c r="I166" s="108"/>
    </row>
    <row r="167" spans="1:9">
      <c r="A167" s="79"/>
      <c r="B167" s="20"/>
      <c r="C167" s="86"/>
      <c r="D167" s="365"/>
      <c r="E167" s="374"/>
      <c r="F167" s="375"/>
      <c r="G167" s="369">
        <f t="shared" si="10"/>
        <v>0</v>
      </c>
      <c r="I167" s="108"/>
    </row>
    <row r="168" spans="1:9" ht="38.25">
      <c r="A168" s="79" t="s">
        <v>167</v>
      </c>
      <c r="B168" s="111" t="s">
        <v>168</v>
      </c>
      <c r="C168" s="86"/>
      <c r="D168" s="371"/>
      <c r="E168" s="374"/>
      <c r="F168" s="366"/>
      <c r="G168" s="369">
        <f t="shared" si="10"/>
        <v>0</v>
      </c>
    </row>
    <row r="169" spans="1:9">
      <c r="A169" s="79"/>
      <c r="B169" s="111" t="s">
        <v>166</v>
      </c>
      <c r="C169" s="86" t="s">
        <v>72</v>
      </c>
      <c r="D169" s="365">
        <v>8</v>
      </c>
      <c r="E169" s="374"/>
      <c r="F169" s="375"/>
      <c r="G169" s="369">
        <f t="shared" si="10"/>
        <v>0</v>
      </c>
    </row>
    <row r="170" spans="1:9">
      <c r="A170" s="79"/>
      <c r="B170" s="111" t="s">
        <v>169</v>
      </c>
      <c r="C170" s="86" t="s">
        <v>72</v>
      </c>
      <c r="D170" s="365">
        <v>1</v>
      </c>
      <c r="E170" s="374"/>
      <c r="F170" s="375"/>
      <c r="G170" s="369">
        <f t="shared" si="10"/>
        <v>0</v>
      </c>
    </row>
    <row r="171" spans="1:9">
      <c r="A171" s="79"/>
      <c r="B171" s="111"/>
      <c r="C171" s="36"/>
      <c r="D171" s="372"/>
      <c r="E171" s="374"/>
      <c r="F171" s="366"/>
      <c r="G171" s="369">
        <f t="shared" si="10"/>
        <v>0</v>
      </c>
    </row>
    <row r="172" spans="1:9" ht="25.5">
      <c r="A172" s="79" t="s">
        <v>178</v>
      </c>
      <c r="B172" s="111" t="s">
        <v>174</v>
      </c>
      <c r="C172" s="36" t="s">
        <v>73</v>
      </c>
      <c r="D172" s="372">
        <v>54</v>
      </c>
      <c r="E172" s="374"/>
      <c r="F172" s="366"/>
      <c r="G172" s="369">
        <f t="shared" si="10"/>
        <v>0</v>
      </c>
    </row>
    <row r="173" spans="1:9">
      <c r="A173" s="79"/>
      <c r="B173" s="111"/>
      <c r="C173" s="36"/>
      <c r="D173" s="372"/>
      <c r="E173" s="374"/>
      <c r="F173" s="366"/>
      <c r="G173" s="369">
        <f t="shared" si="10"/>
        <v>0</v>
      </c>
    </row>
    <row r="174" spans="1:9" ht="66.75" customHeight="1">
      <c r="A174" s="79" t="s">
        <v>179</v>
      </c>
      <c r="B174" s="111" t="s">
        <v>177</v>
      </c>
      <c r="C174" s="36" t="s">
        <v>72</v>
      </c>
      <c r="D174" s="372">
        <v>8</v>
      </c>
      <c r="E174" s="374"/>
      <c r="F174" s="366"/>
      <c r="G174" s="369">
        <f t="shared" si="10"/>
        <v>0</v>
      </c>
    </row>
    <row r="175" spans="1:9">
      <c r="A175" s="79"/>
      <c r="D175" s="363"/>
      <c r="E175" s="376"/>
      <c r="F175" s="377"/>
      <c r="G175" s="369">
        <f t="shared" si="10"/>
        <v>0</v>
      </c>
    </row>
    <row r="176" spans="1:9" ht="27" customHeight="1">
      <c r="A176" s="79" t="s">
        <v>82</v>
      </c>
      <c r="B176" s="111" t="s">
        <v>206</v>
      </c>
      <c r="C176" s="36" t="s">
        <v>72</v>
      </c>
      <c r="D176" s="374">
        <v>1</v>
      </c>
      <c r="E176" s="374"/>
      <c r="F176" s="366"/>
      <c r="G176" s="369">
        <f t="shared" si="10"/>
        <v>0</v>
      </c>
    </row>
    <row r="177" spans="1:7">
      <c r="A177" s="79"/>
      <c r="B177" s="114"/>
      <c r="C177" s="36"/>
      <c r="D177" s="374"/>
      <c r="E177" s="374"/>
      <c r="F177" s="366"/>
      <c r="G177" s="369">
        <f t="shared" si="10"/>
        <v>0</v>
      </c>
    </row>
    <row r="178" spans="1:7" ht="51">
      <c r="A178" s="79" t="s">
        <v>180</v>
      </c>
      <c r="B178" s="111" t="s">
        <v>172</v>
      </c>
      <c r="C178" s="36" t="s">
        <v>72</v>
      </c>
      <c r="D178" s="374">
        <v>1</v>
      </c>
      <c r="E178" s="374"/>
      <c r="F178" s="363"/>
      <c r="G178" s="369">
        <f t="shared" si="10"/>
        <v>0</v>
      </c>
    </row>
    <row r="179" spans="1:7">
      <c r="A179" s="79"/>
      <c r="B179" s="20"/>
      <c r="C179" s="21"/>
      <c r="D179" s="22"/>
      <c r="E179" s="76"/>
      <c r="F179" s="76"/>
      <c r="G179" s="39"/>
    </row>
    <row r="180" spans="1:7" ht="15.75" thickBot="1">
      <c r="A180" s="43"/>
      <c r="B180" s="43" t="s">
        <v>75</v>
      </c>
      <c r="C180" s="45"/>
      <c r="D180" s="44"/>
      <c r="E180" s="63"/>
      <c r="F180" s="63"/>
      <c r="G180" s="46">
        <f>SUM(G111:G179)</f>
        <v>0</v>
      </c>
    </row>
    <row r="181" spans="1:7" ht="15.75" thickTop="1">
      <c r="A181" s="79"/>
    </row>
    <row r="182" spans="1:7">
      <c r="A182" s="79"/>
      <c r="B182" s="131" t="s">
        <v>137</v>
      </c>
    </row>
    <row r="183" spans="1:7" ht="81" customHeight="1">
      <c r="A183" s="79"/>
      <c r="B183" s="132" t="s">
        <v>138</v>
      </c>
    </row>
    <row r="184" spans="1:7">
      <c r="A184" s="79"/>
    </row>
    <row r="185" spans="1:7">
      <c r="A185" s="79"/>
      <c r="B185" s="48"/>
      <c r="C185" s="50"/>
      <c r="D185" s="49"/>
      <c r="E185" s="83"/>
      <c r="F185" s="83"/>
      <c r="G185" s="35"/>
    </row>
    <row r="186" spans="1:7">
      <c r="A186" s="24" t="s">
        <v>109</v>
      </c>
      <c r="B186" s="67" t="s">
        <v>107</v>
      </c>
      <c r="C186" s="25"/>
      <c r="D186" s="95"/>
      <c r="E186" s="87"/>
      <c r="F186" s="87"/>
      <c r="G186" s="62"/>
    </row>
    <row r="187" spans="1:7">
      <c r="A187" s="79"/>
      <c r="B187" s="68"/>
      <c r="C187" s="50"/>
      <c r="D187" s="49"/>
      <c r="E187" s="83"/>
      <c r="F187" s="83"/>
      <c r="G187" s="35"/>
    </row>
    <row r="188" spans="1:7">
      <c r="A188" s="96" t="s">
        <v>23</v>
      </c>
      <c r="B188" s="70" t="s">
        <v>0</v>
      </c>
      <c r="C188" s="71" t="s">
        <v>2</v>
      </c>
      <c r="D188" s="78" t="s">
        <v>1</v>
      </c>
      <c r="E188" s="72" t="s">
        <v>58</v>
      </c>
      <c r="F188" s="72"/>
      <c r="G188" s="72" t="s">
        <v>3</v>
      </c>
    </row>
    <row r="189" spans="1:7">
      <c r="A189" s="79"/>
      <c r="B189" s="70"/>
      <c r="C189" s="71"/>
      <c r="D189" s="78"/>
      <c r="E189" s="72"/>
      <c r="F189" s="72"/>
      <c r="G189" s="72"/>
    </row>
    <row r="190" spans="1:7" ht="41.25" customHeight="1">
      <c r="A190" s="79" t="s">
        <v>49</v>
      </c>
      <c r="B190" s="33" t="s">
        <v>70</v>
      </c>
      <c r="C190" s="36" t="s">
        <v>73</v>
      </c>
      <c r="D190" s="89">
        <v>54</v>
      </c>
      <c r="E190" s="76"/>
      <c r="F190" s="74"/>
      <c r="G190" s="39">
        <f>+D190*E190</f>
        <v>0</v>
      </c>
    </row>
    <row r="191" spans="1:7">
      <c r="A191" s="79"/>
      <c r="B191" s="33"/>
      <c r="C191" s="36"/>
      <c r="D191" s="89"/>
      <c r="E191" s="76"/>
      <c r="F191" s="74"/>
      <c r="G191" s="39">
        <f t="shared" ref="G191:G192" si="11">+D191*E191</f>
        <v>0</v>
      </c>
    </row>
    <row r="192" spans="1:7" ht="43.5" customHeight="1">
      <c r="A192" s="79" t="s">
        <v>50</v>
      </c>
      <c r="B192" s="33" t="s">
        <v>181</v>
      </c>
      <c r="C192" s="36" t="s">
        <v>72</v>
      </c>
      <c r="D192" s="89">
        <v>1</v>
      </c>
      <c r="E192" s="76"/>
      <c r="F192" s="74"/>
      <c r="G192" s="39">
        <f t="shared" si="11"/>
        <v>0</v>
      </c>
    </row>
    <row r="193" spans="1:7">
      <c r="A193" s="79"/>
      <c r="B193" s="83"/>
      <c r="C193" s="21"/>
      <c r="D193" s="22"/>
      <c r="E193" s="83"/>
      <c r="F193" s="83"/>
      <c r="G193" s="83"/>
    </row>
    <row r="194" spans="1:7" ht="15.75" thickBot="1">
      <c r="A194" s="43"/>
      <c r="B194" s="43" t="s">
        <v>265</v>
      </c>
      <c r="C194" s="45"/>
      <c r="D194" s="44"/>
      <c r="E194" s="63"/>
      <c r="F194" s="63"/>
      <c r="G194" s="46">
        <f>SUM(G190:G193)</f>
        <v>0</v>
      </c>
    </row>
    <row r="195" spans="1:7" ht="15.75" thickTop="1">
      <c r="A195" s="79"/>
      <c r="B195" s="77"/>
      <c r="C195" s="50"/>
      <c r="D195" s="49"/>
      <c r="E195" s="64"/>
      <c r="F195" s="64"/>
      <c r="G195" s="51"/>
    </row>
  </sheetData>
  <mergeCells count="1">
    <mergeCell ref="B2:F2"/>
  </mergeCells>
  <conditionalFormatting sqref="E179:G190 E1:G1 E77:G77 D155:D156 D158 D101:G101 E26:G33 E20:G23 E171:F171 E87:G93 E193:G64573 E18:F19 E24:F24 G24:G25 E191:F191 G191:G192">
    <cfRule type="cellIs" dxfId="27" priority="111" stopIfTrue="1" operator="equal">
      <formula>0</formula>
    </cfRule>
  </conditionalFormatting>
  <conditionalFormatting sqref="E159:F159 D114:G114 G112:G113 E112:E113 E54:G57 G58 G60 D58:E60 E62 G62 D53:G53 D34:E35 E5:G8 H40 G69:G73 E69:E73 E141:F142 E64:E67 G64:G67 E16:G16 D98:D100 E95:G100 D105:G105 E109:G111 D154 E167 D145:E150 E168:F169 E161:F164 F136 D136 D137:F140 D144:F144 F143 D143 D177:F177 E106:G107 D190:D191 D178 D192:F192 D127:F135 E47:G52 D152:E152 E151 E10:G14 D9:F9 G34:G36 E37:G45 D115:F115 G115:G178">
    <cfRule type="cellIs" dxfId="26" priority="63" stopIfTrue="1" operator="equal">
      <formula>0</formula>
    </cfRule>
  </conditionalFormatting>
  <conditionalFormatting sqref="D176:F176">
    <cfRule type="cellIs" dxfId="25" priority="62" stopIfTrue="1" operator="equal">
      <formula>0</formula>
    </cfRule>
  </conditionalFormatting>
  <conditionalFormatting sqref="E17:G17 G18:G19">
    <cfRule type="cellIs" dxfId="24" priority="61" stopIfTrue="1" operator="equal">
      <formula>0</formula>
    </cfRule>
  </conditionalFormatting>
  <conditionalFormatting sqref="D36:E36">
    <cfRule type="cellIs" dxfId="23" priority="59" stopIfTrue="1" operator="equal">
      <formula>0</formula>
    </cfRule>
  </conditionalFormatting>
  <conditionalFormatting sqref="D19">
    <cfRule type="cellIs" dxfId="22" priority="58" stopIfTrue="1" operator="equal">
      <formula>0</formula>
    </cfRule>
  </conditionalFormatting>
  <conditionalFormatting sqref="E68:G68">
    <cfRule type="cellIs" dxfId="21" priority="56" stopIfTrue="1" operator="equal">
      <formula>0</formula>
    </cfRule>
  </conditionalFormatting>
  <conditionalFormatting sqref="E74:G75">
    <cfRule type="cellIs" dxfId="20" priority="55" stopIfTrue="1" operator="equal">
      <formula>0</formula>
    </cfRule>
  </conditionalFormatting>
  <conditionalFormatting sqref="E76:G76">
    <cfRule type="cellIs" dxfId="19" priority="49" stopIfTrue="1" operator="equal">
      <formula>0</formula>
    </cfRule>
  </conditionalFormatting>
  <conditionalFormatting sqref="E94:G94">
    <cfRule type="cellIs" dxfId="18" priority="48" stopIfTrue="1" operator="equal">
      <formula>0</formula>
    </cfRule>
  </conditionalFormatting>
  <conditionalFormatting sqref="E15:G15">
    <cfRule type="cellIs" dxfId="17" priority="47" stopIfTrue="1" operator="equal">
      <formula>0</formula>
    </cfRule>
  </conditionalFormatting>
  <conditionalFormatting sqref="E102:G102">
    <cfRule type="cellIs" dxfId="16" priority="46" stopIfTrue="1" operator="equal">
      <formula>0</formula>
    </cfRule>
  </conditionalFormatting>
  <conditionalFormatting sqref="E104:G104">
    <cfRule type="cellIs" dxfId="15" priority="45" stopIfTrue="1" operator="equal">
      <formula>0</formula>
    </cfRule>
  </conditionalFormatting>
  <conditionalFormatting sqref="D103:G103">
    <cfRule type="cellIs" dxfId="14" priority="44" stopIfTrue="1" operator="equal">
      <formula>0</formula>
    </cfRule>
  </conditionalFormatting>
  <conditionalFormatting sqref="D121 D122:F123 D116:F116 D119:F119 D126:F126">
    <cfRule type="cellIs" dxfId="13" priority="43" stopIfTrue="1" operator="equal">
      <formula>0</formula>
    </cfRule>
  </conditionalFormatting>
  <conditionalFormatting sqref="D117:F117">
    <cfRule type="cellIs" dxfId="12" priority="42" stopIfTrue="1" operator="equal">
      <formula>0</formula>
    </cfRule>
  </conditionalFormatting>
  <conditionalFormatting sqref="D165:D166">
    <cfRule type="cellIs" dxfId="11" priority="37" stopIfTrue="1" operator="equal">
      <formula>0</formula>
    </cfRule>
  </conditionalFormatting>
  <conditionalFormatting sqref="D157">
    <cfRule type="cellIs" dxfId="10" priority="31" stopIfTrue="1" operator="equal">
      <formula>0</formula>
    </cfRule>
  </conditionalFormatting>
  <conditionalFormatting sqref="E170:F170">
    <cfRule type="cellIs" dxfId="9" priority="24" stopIfTrue="1" operator="equal">
      <formula>0</formula>
    </cfRule>
  </conditionalFormatting>
  <conditionalFormatting sqref="E172:F174">
    <cfRule type="cellIs" dxfId="8" priority="17" stopIfTrue="1" operator="equal">
      <formula>0</formula>
    </cfRule>
  </conditionalFormatting>
  <conditionalFormatting sqref="D118:F118">
    <cfRule type="cellIs" dxfId="7" priority="14" stopIfTrue="1" operator="equal">
      <formula>0</formula>
    </cfRule>
  </conditionalFormatting>
  <conditionalFormatting sqref="E25:F25">
    <cfRule type="cellIs" dxfId="6" priority="8" stopIfTrue="1" operator="equal">
      <formula>0</formula>
    </cfRule>
  </conditionalFormatting>
  <conditionalFormatting sqref="E46:G46">
    <cfRule type="cellIs" dxfId="5" priority="7" stopIfTrue="1" operator="equal">
      <formula>0</formula>
    </cfRule>
  </conditionalFormatting>
  <conditionalFormatting sqref="D125">
    <cfRule type="cellIs" dxfId="4" priority="6" stopIfTrue="1" operator="equal">
      <formula>0</formula>
    </cfRule>
  </conditionalFormatting>
  <conditionalFormatting sqref="D151">
    <cfRule type="cellIs" dxfId="3" priority="4" stopIfTrue="1" operator="equal">
      <formula>0</formula>
    </cfRule>
  </conditionalFormatting>
  <conditionalFormatting sqref="G9">
    <cfRule type="cellIs" dxfId="2" priority="3" stopIfTrue="1" operator="equal">
      <formula>0</formula>
    </cfRule>
  </conditionalFormatting>
  <conditionalFormatting sqref="E121">
    <cfRule type="cellIs" dxfId="1" priority="2" stopIfTrue="1" operator="equal">
      <formula>0</formula>
    </cfRule>
  </conditionalFormatting>
  <conditionalFormatting sqref="E178">
    <cfRule type="cellIs" dxfId="0" priority="1" stopIfTrue="1" operator="equal">
      <formula>0</formula>
    </cfRule>
  </conditionalFormatting>
  <pageMargins left="0.98425196850393704" right="0.19685039370078741" top="0.78740157480314965" bottom="0.59055118110236227" header="0.19685039370078741" footer="0.19685039370078741"/>
  <pageSetup paperSize="9" scale="84" orientation="portrait" r:id="rId1"/>
  <headerFooter>
    <oddFooter>&amp;C&amp;P / &amp;N</oddFooter>
  </headerFooter>
  <rowBreaks count="8" manualBreakCount="8">
    <brk id="28" max="6" man="1"/>
    <brk id="56" max="6" man="1"/>
    <brk id="72" max="6" man="1"/>
    <brk id="92" max="6" man="1"/>
    <brk id="106" max="6" man="1"/>
    <brk id="139" max="6" man="1"/>
    <brk id="172" max="6" man="1"/>
    <brk id="184"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zoomScaleNormal="100" zoomScaleSheetLayoutView="100" workbookViewId="0">
      <selection activeCell="F11" sqref="F11"/>
    </sheetView>
  </sheetViews>
  <sheetFormatPr defaultRowHeight="12.75"/>
  <cols>
    <col min="1" max="1" width="4.5703125" style="2" bestFit="1" customWidth="1"/>
    <col min="2" max="2" width="35.7109375" style="1" customWidth="1"/>
    <col min="3" max="3" width="8.140625" style="16" bestFit="1" customWidth="1"/>
    <col min="4" max="4" width="6.140625" style="13" bestFit="1" customWidth="1"/>
    <col min="5" max="5" width="13.7109375" style="16" customWidth="1"/>
    <col min="6" max="6" width="2.7109375" style="16" customWidth="1"/>
    <col min="7" max="7" width="13.7109375" style="16" customWidth="1"/>
    <col min="8" max="9" width="10.140625" bestFit="1" customWidth="1"/>
    <col min="13" max="13" width="19.7109375" bestFit="1" customWidth="1"/>
    <col min="14" max="14" width="18.7109375" bestFit="1" customWidth="1"/>
    <col min="15" max="15" width="19.28515625" bestFit="1" customWidth="1"/>
  </cols>
  <sheetData>
    <row r="1" spans="1:9">
      <c r="A1" s="6" t="s">
        <v>22</v>
      </c>
      <c r="B1" s="388" t="s">
        <v>40</v>
      </c>
      <c r="C1" s="389"/>
      <c r="D1" s="389"/>
      <c r="E1" s="389"/>
      <c r="F1" s="389"/>
      <c r="G1" s="389"/>
    </row>
    <row r="3" spans="1:9">
      <c r="A3" s="9" t="s">
        <v>23</v>
      </c>
      <c r="B3" s="8" t="s">
        <v>0</v>
      </c>
      <c r="C3" s="11" t="s">
        <v>1</v>
      </c>
      <c r="D3" s="12" t="s">
        <v>2</v>
      </c>
      <c r="E3" s="11" t="s">
        <v>6</v>
      </c>
      <c r="F3" s="11"/>
      <c r="G3" s="11" t="s">
        <v>3</v>
      </c>
    </row>
    <row r="4" spans="1:9">
      <c r="A4" s="9"/>
      <c r="B4" s="8"/>
      <c r="C4" s="11"/>
      <c r="D4" s="12"/>
      <c r="E4" s="11"/>
      <c r="F4" s="11"/>
      <c r="G4" s="11"/>
    </row>
    <row r="5" spans="1:9" ht="51">
      <c r="A5" s="2" t="s">
        <v>7</v>
      </c>
      <c r="B5" s="8" t="s">
        <v>26</v>
      </c>
      <c r="D5" s="13" t="s">
        <v>4</v>
      </c>
      <c r="E5" s="19"/>
      <c r="G5" s="19"/>
    </row>
    <row r="6" spans="1:9">
      <c r="G6" s="16" t="str">
        <f>IF(ISNUMBER(C6)=TRUE,E6*C6,"")</f>
        <v/>
      </c>
    </row>
    <row r="7" spans="1:9" ht="51">
      <c r="A7" s="3" t="s">
        <v>8</v>
      </c>
      <c r="B7" s="8" t="s">
        <v>27</v>
      </c>
      <c r="D7" s="13" t="s">
        <v>4</v>
      </c>
      <c r="E7" s="19"/>
      <c r="G7" s="19"/>
    </row>
    <row r="8" spans="1:9">
      <c r="G8" s="16" t="str">
        <f>IF(ISNUMBER(C8)=TRUE,E8*C8,"")</f>
        <v/>
      </c>
    </row>
    <row r="9" spans="1:9" ht="51">
      <c r="A9" s="2" t="s">
        <v>9</v>
      </c>
      <c r="B9" s="8" t="s">
        <v>28</v>
      </c>
      <c r="D9" s="13" t="s">
        <v>4</v>
      </c>
      <c r="E9" s="19"/>
      <c r="G9" s="19"/>
      <c r="I9" s="4"/>
    </row>
    <row r="10" spans="1:9">
      <c r="B10" s="8"/>
      <c r="I10" s="4"/>
    </row>
    <row r="11" spans="1:9" ht="51">
      <c r="A11" s="9" t="s">
        <v>10</v>
      </c>
      <c r="B11" s="8" t="s">
        <v>29</v>
      </c>
      <c r="D11" s="13" t="s">
        <v>4</v>
      </c>
      <c r="E11" s="19"/>
      <c r="G11" s="19"/>
      <c r="I11" s="4"/>
    </row>
    <row r="12" spans="1:9">
      <c r="B12" s="8"/>
      <c r="I12" s="4"/>
    </row>
    <row r="13" spans="1:9" ht="51">
      <c r="A13" s="9" t="s">
        <v>11</v>
      </c>
      <c r="B13" s="8" t="s">
        <v>30</v>
      </c>
      <c r="D13" s="13" t="s">
        <v>4</v>
      </c>
      <c r="E13" s="19"/>
      <c r="G13" s="19"/>
      <c r="I13" s="4"/>
    </row>
    <row r="14" spans="1:9">
      <c r="B14" s="8"/>
      <c r="I14" s="4"/>
    </row>
    <row r="15" spans="1:9" ht="51">
      <c r="A15" s="9" t="s">
        <v>12</v>
      </c>
      <c r="B15" s="8" t="s">
        <v>31</v>
      </c>
      <c r="D15" s="13" t="s">
        <v>4</v>
      </c>
      <c r="E15" s="19"/>
      <c r="G15" s="19"/>
      <c r="I15" s="4"/>
    </row>
    <row r="16" spans="1:9">
      <c r="B16" s="8"/>
      <c r="I16" s="4"/>
    </row>
    <row r="17" spans="1:9" ht="76.5">
      <c r="A17" s="9" t="s">
        <v>13</v>
      </c>
      <c r="B17" s="8" t="s">
        <v>32</v>
      </c>
      <c r="D17" s="13" t="s">
        <v>4</v>
      </c>
      <c r="E17" s="19"/>
      <c r="G17" s="19"/>
      <c r="I17" s="4"/>
    </row>
    <row r="18" spans="1:9">
      <c r="A18" s="9"/>
      <c r="B18" s="8"/>
      <c r="I18" s="4"/>
    </row>
    <row r="19" spans="1:9" ht="52.5">
      <c r="A19" s="9" t="s">
        <v>14</v>
      </c>
      <c r="B19" s="8" t="s">
        <v>41</v>
      </c>
      <c r="D19" s="12" t="s">
        <v>5</v>
      </c>
      <c r="E19" s="19"/>
      <c r="G19" s="19"/>
      <c r="I19" s="4"/>
    </row>
    <row r="20" spans="1:9">
      <c r="G20" s="16" t="str">
        <f>IF(ISNUMBER(C20)=TRUE,E20*C20,"")</f>
        <v/>
      </c>
    </row>
    <row r="21" spans="1:9" ht="52.5">
      <c r="A21" s="9" t="s">
        <v>15</v>
      </c>
      <c r="B21" s="8" t="s">
        <v>42</v>
      </c>
      <c r="D21" s="12" t="s">
        <v>5</v>
      </c>
      <c r="E21" s="19"/>
      <c r="G21" s="19"/>
      <c r="I21" s="4"/>
    </row>
    <row r="22" spans="1:9">
      <c r="A22" s="9"/>
      <c r="B22" s="8"/>
      <c r="D22" s="12"/>
      <c r="I22" s="4"/>
    </row>
    <row r="23" spans="1:9" ht="52.5">
      <c r="A23" s="9" t="s">
        <v>16</v>
      </c>
      <c r="B23" s="8" t="s">
        <v>43</v>
      </c>
      <c r="D23" s="12" t="s">
        <v>5</v>
      </c>
      <c r="E23" s="19"/>
      <c r="G23" s="19"/>
      <c r="I23" s="4"/>
    </row>
    <row r="24" spans="1:9">
      <c r="A24" s="9"/>
      <c r="B24" s="8"/>
      <c r="D24" s="12"/>
      <c r="I24" s="4"/>
    </row>
    <row r="25" spans="1:9" ht="52.5">
      <c r="A25" s="9" t="s">
        <v>17</v>
      </c>
      <c r="B25" s="8" t="s">
        <v>44</v>
      </c>
      <c r="D25" s="12" t="s">
        <v>5</v>
      </c>
      <c r="E25" s="19"/>
      <c r="G25" s="19"/>
      <c r="I25" s="4"/>
    </row>
    <row r="26" spans="1:9">
      <c r="A26" s="9"/>
      <c r="B26" s="8"/>
      <c r="D26" s="12"/>
      <c r="I26" s="4"/>
    </row>
    <row r="27" spans="1:9" ht="52.5">
      <c r="A27" s="9" t="s">
        <v>25</v>
      </c>
      <c r="B27" s="8" t="s">
        <v>45</v>
      </c>
      <c r="D27" s="12" t="s">
        <v>5</v>
      </c>
      <c r="E27" s="19"/>
      <c r="G27" s="19"/>
      <c r="I27" s="4"/>
    </row>
    <row r="28" spans="1:9">
      <c r="A28" s="9"/>
      <c r="B28" s="8"/>
      <c r="D28" s="12"/>
      <c r="I28" s="4"/>
    </row>
    <row r="29" spans="1:9" ht="65.25">
      <c r="A29" s="9" t="s">
        <v>33</v>
      </c>
      <c r="B29" s="8" t="s">
        <v>46</v>
      </c>
      <c r="D29" s="12" t="s">
        <v>5</v>
      </c>
      <c r="E29" s="19"/>
      <c r="G29" s="19"/>
      <c r="I29" s="4"/>
    </row>
    <row r="30" spans="1:9">
      <c r="A30" s="9"/>
      <c r="B30" s="8"/>
      <c r="D30" s="12"/>
      <c r="I30" s="4"/>
    </row>
    <row r="31" spans="1:9" ht="51">
      <c r="A31" s="9" t="s">
        <v>34</v>
      </c>
      <c r="B31" s="8" t="s">
        <v>47</v>
      </c>
      <c r="D31" s="12" t="s">
        <v>5</v>
      </c>
      <c r="E31" s="19"/>
      <c r="G31" s="19"/>
      <c r="I31" s="4"/>
    </row>
    <row r="32" spans="1:9">
      <c r="A32" s="9"/>
      <c r="B32" s="8"/>
      <c r="D32" s="12"/>
      <c r="I32" s="4"/>
    </row>
    <row r="33" spans="1:9" ht="51">
      <c r="A33" s="9" t="s">
        <v>35</v>
      </c>
      <c r="B33" s="8" t="s">
        <v>48</v>
      </c>
      <c r="D33" s="12" t="s">
        <v>5</v>
      </c>
      <c r="E33" s="19"/>
      <c r="G33" s="19"/>
      <c r="I33" s="4"/>
    </row>
    <row r="34" spans="1:9">
      <c r="A34" s="9"/>
      <c r="B34" s="8"/>
      <c r="D34" s="12"/>
      <c r="I34" s="4"/>
    </row>
    <row r="35" spans="1:9" ht="25.5">
      <c r="A35" s="9" t="s">
        <v>36</v>
      </c>
      <c r="B35" s="8" t="s">
        <v>19</v>
      </c>
      <c r="C35" s="11"/>
      <c r="D35" s="12" t="s">
        <v>4</v>
      </c>
      <c r="E35" s="19"/>
      <c r="G35" s="19"/>
    </row>
    <row r="36" spans="1:9">
      <c r="A36" s="9"/>
      <c r="B36" s="8"/>
      <c r="G36" s="16" t="str">
        <f>IF(ISNUMBER(C36)=TRUE,E36*C36,"")</f>
        <v/>
      </c>
    </row>
    <row r="37" spans="1:9" ht="38.25">
      <c r="A37" s="9" t="s">
        <v>37</v>
      </c>
      <c r="B37" s="8" t="s">
        <v>20</v>
      </c>
      <c r="D37" s="12" t="s">
        <v>4</v>
      </c>
      <c r="E37" s="19"/>
      <c r="G37" s="19"/>
    </row>
    <row r="38" spans="1:9">
      <c r="A38" s="9"/>
      <c r="B38" s="8"/>
      <c r="G38" s="16" t="str">
        <f>IF(ISNUMBER(C38)=TRUE,E38*C38,"")</f>
        <v/>
      </c>
    </row>
    <row r="39" spans="1:9">
      <c r="A39" s="9" t="s">
        <v>38</v>
      </c>
      <c r="B39" s="8" t="s">
        <v>21</v>
      </c>
      <c r="D39" s="12" t="s">
        <v>4</v>
      </c>
      <c r="E39" s="19"/>
      <c r="G39" s="19"/>
    </row>
    <row r="40" spans="1:9">
      <c r="G40" s="16" t="str">
        <f>IF(ISNUMBER(C40)=TRUE,E40*C40,"")</f>
        <v/>
      </c>
    </row>
    <row r="41" spans="1:9" ht="63.75">
      <c r="A41" s="10" t="s">
        <v>39</v>
      </c>
      <c r="B41" s="8" t="s">
        <v>24</v>
      </c>
      <c r="C41" s="17"/>
      <c r="D41" s="14" t="s">
        <v>18</v>
      </c>
      <c r="E41" s="19"/>
      <c r="G41" s="19"/>
      <c r="I41" s="4"/>
    </row>
    <row r="42" spans="1:9" ht="13.5" thickBot="1">
      <c r="A42" s="5"/>
      <c r="B42" s="7"/>
      <c r="C42" s="18"/>
      <c r="D42" s="15"/>
      <c r="E42" s="18"/>
      <c r="F42" s="18"/>
      <c r="G42" s="18"/>
      <c r="I42" s="4"/>
    </row>
    <row r="43" spans="1:9" ht="13.5" thickTop="1"/>
    <row r="44" spans="1:9">
      <c r="B44" s="388" t="str">
        <f>CONCATENATE("SKUPAJ ",B1)</f>
        <v>SKUPAJ MONTERSKA DELA - Meteorna kanalizacija</v>
      </c>
      <c r="C44" s="389"/>
      <c r="D44" s="389"/>
      <c r="E44" s="389"/>
      <c r="F44" s="19"/>
      <c r="G44" s="19"/>
    </row>
  </sheetData>
  <mergeCells count="2">
    <mergeCell ref="B44:E44"/>
    <mergeCell ref="B1:G1"/>
  </mergeCells>
  <phoneticPr fontId="11" type="noConversion"/>
  <printOptions horizontalCentered="1"/>
  <pageMargins left="0.98425196850393704" right="0.39370078740157483" top="0.98425196850393704" bottom="0.59055118110236227" header="0.39370078740157483" footer="0.39370078740157483"/>
  <pageSetup paperSize="9" orientation="portrait" verticalDpi="1200" r:id="rId1"/>
  <headerFooter>
    <oddHeader xml:space="preserve">&amp;LKlima 2000 d.o.o.&amp;RFEKALNA KANALIZACIJA NA OBMOČJU KROŽNE CESTE V VRTOJBI 2817K-G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3</vt:i4>
      </vt:variant>
    </vt:vector>
  </HeadingPairs>
  <TitlesOfParts>
    <vt:vector size="7" baseType="lpstr">
      <vt:lpstr>Rekapit Vročevod+Priključek</vt:lpstr>
      <vt:lpstr>Vročevod po Erjavčevi</vt:lpstr>
      <vt:lpstr>Priključek za srednjo šolo</vt:lpstr>
      <vt:lpstr>Monterska - Meteorna</vt:lpstr>
      <vt:lpstr>'Priključek za srednjo šolo'!Področje_tiskanja</vt:lpstr>
      <vt:lpstr>'Rekapit Vročevod+Priključek'!Področje_tiskanja</vt:lpstr>
      <vt:lpstr>'Vročevod po Erjavčevi'!Področje_tiskanja</vt:lpstr>
    </vt:vector>
  </TitlesOfParts>
  <Company>FGG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Matej Uršič</dc:creator>
  <cp:lastModifiedBy>pirih</cp:lastModifiedBy>
  <cp:lastPrinted>2017-12-20T09:43:34Z</cp:lastPrinted>
  <dcterms:created xsi:type="dcterms:W3CDTF">2008-01-21T07:46:20Z</dcterms:created>
  <dcterms:modified xsi:type="dcterms:W3CDTF">2018-04-04T12:24:07Z</dcterms:modified>
</cp:coreProperties>
</file>